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5" activeTab="5"/>
  </bookViews>
  <sheets>
    <sheet name="TB" sheetId="1" state="hidden" r:id="rId1"/>
    <sheet name="mds" sheetId="2" state="hidden" r:id="rId2"/>
    <sheet name="REV&amp;EXP" sheetId="3" state="hidden" r:id="rId3"/>
    <sheet name="BLSHT" sheetId="4" state="hidden" r:id="rId4"/>
    <sheet name="closing" sheetId="5" state="hidden" r:id="rId5"/>
    <sheet name="Cash Flow Statement" sheetId="6" r:id="rId6"/>
    <sheet name="POST" sheetId="7" state="hidden" r:id="rId7"/>
  </sheets>
  <externalReferences>
    <externalReference r:id="rId10"/>
    <externalReference r:id="rId11"/>
  </externalReferences>
  <definedNames>
    <definedName name="_xlnm.Print_Area" localSheetId="3">'BLSHT'!$A$1:$E$83</definedName>
    <definedName name="_xlnm.Print_Area" localSheetId="1">'mds'!$A$1:$Q$323</definedName>
    <definedName name="_xlnm.Print_Area" localSheetId="2">'REV&amp;EXP'!$A$1:$J$120</definedName>
    <definedName name="_xlnm.Print_Titles" localSheetId="2">'REV&amp;EXP'!$5:$5</definedName>
  </definedNames>
  <calcPr fullCalcOnLoad="1"/>
</workbook>
</file>

<file path=xl/sharedStrings.xml><?xml version="1.0" encoding="utf-8"?>
<sst xmlns="http://schemas.openxmlformats.org/spreadsheetml/2006/main" count="1007" uniqueCount="580">
  <si>
    <t xml:space="preserve">                                                       TRIAL BALANCE</t>
  </si>
  <si>
    <t>CURRENT MONTH</t>
  </si>
  <si>
    <t>LAST MONTH</t>
  </si>
  <si>
    <t>YEAR TO DATE</t>
  </si>
  <si>
    <t>A/c No.</t>
  </si>
  <si>
    <t>Account Name</t>
  </si>
  <si>
    <t>Debit</t>
  </si>
  <si>
    <t>Credit</t>
  </si>
  <si>
    <t>P</t>
  </si>
  <si>
    <t>Accumulated depreciation</t>
  </si>
  <si>
    <t>Advances to officers &amp; employees</t>
  </si>
  <si>
    <t>Retained earnings</t>
  </si>
  <si>
    <t>Deferred Credits</t>
  </si>
  <si>
    <t>Total</t>
  </si>
  <si>
    <t>Philhealth Contribution</t>
  </si>
  <si>
    <t>Depreciation</t>
  </si>
  <si>
    <t>Net Income</t>
  </si>
  <si>
    <t xml:space="preserve"> </t>
  </si>
  <si>
    <t>BACOLOD WATER DISTRICT</t>
  </si>
  <si>
    <t>MONTHLY DATA SHEET</t>
  </si>
  <si>
    <t>CCC NO. 501</t>
  </si>
  <si>
    <t xml:space="preserve">For the Month Ending </t>
  </si>
  <si>
    <t>SERVICE CONNECTION DATA:</t>
  </si>
  <si>
    <t>Total Service</t>
  </si>
  <si>
    <t>Changes:</t>
  </si>
  <si>
    <t>Total Active</t>
  </si>
  <si>
    <t>New</t>
  </si>
  <si>
    <t>Total metered</t>
  </si>
  <si>
    <t>Reconnection</t>
  </si>
  <si>
    <t>Total billed</t>
  </si>
  <si>
    <t>Disconnection</t>
  </si>
  <si>
    <t xml:space="preserve">Population Served </t>
  </si>
  <si>
    <t>Numbers</t>
  </si>
  <si>
    <t>percentage</t>
  </si>
  <si>
    <t>%</t>
  </si>
  <si>
    <t>PRESENT WATER RATES:</t>
  </si>
  <si>
    <t>LWUA Approved</t>
  </si>
  <si>
    <t>YES (X)</t>
  </si>
  <si>
    <t xml:space="preserve">NO ( ) </t>
  </si>
  <si>
    <t xml:space="preserve">Date Approved - </t>
  </si>
  <si>
    <t>MINIMUM</t>
  </si>
  <si>
    <t>COMMODITY CHARGES</t>
  </si>
  <si>
    <t>CHARGES</t>
  </si>
  <si>
    <t>11-20 CU.M.</t>
  </si>
  <si>
    <t>21-30 CU.M.</t>
  </si>
  <si>
    <t>31-40 CU.M.</t>
  </si>
  <si>
    <t>41 &amp; Above</t>
  </si>
  <si>
    <t>Domestic /Gov't</t>
  </si>
  <si>
    <t>Commercial A 1/2</t>
  </si>
  <si>
    <t>Commercial B 1/2</t>
  </si>
  <si>
    <t>Commercial C 1/2</t>
  </si>
  <si>
    <t>Bulk/wholesale</t>
  </si>
  <si>
    <t>BILLING &amp; COLLECTION DATE:</t>
  </si>
  <si>
    <t>This Month</t>
  </si>
  <si>
    <t>Year-to-Date</t>
  </si>
  <si>
    <t>BILLING (Water Sales)</t>
  </si>
  <si>
    <t>a.</t>
  </si>
  <si>
    <t>Current - metered</t>
  </si>
  <si>
    <t>b.</t>
  </si>
  <si>
    <t>Current - unmetered</t>
  </si>
  <si>
    <t>c.</t>
  </si>
  <si>
    <t>Penalty charges</t>
  </si>
  <si>
    <t>COLLECTION (Waters Sales)</t>
  </si>
  <si>
    <t>Current account</t>
  </si>
  <si>
    <t>Arrears - current year</t>
  </si>
  <si>
    <t>Arrears - previous years</t>
  </si>
  <si>
    <t>ACCOUNTS RECEIVABLE- CUSTOMERS, Beg of the year</t>
  </si>
  <si>
    <t>ON-TIME-PAID, This Month</t>
  </si>
  <si>
    <t>3.2a</t>
  </si>
  <si>
    <t>x</t>
  </si>
  <si>
    <t>(3.1a) + (3.1b)</t>
  </si>
  <si>
    <t>COLLECTION EFFECIENCY, Y-T-D</t>
  </si>
  <si>
    <t>(3.2A) + (3.2B)</t>
  </si>
  <si>
    <t>3.1 Total</t>
  </si>
  <si>
    <t>COLLECTION RATIO, Y-T-D</t>
  </si>
  <si>
    <t>3.2 Total</t>
  </si>
  <si>
    <t xml:space="preserve">3.1 Total +3.3 </t>
  </si>
  <si>
    <t>FINANCIAL DATA:</t>
  </si>
  <si>
    <t>REVENUES</t>
  </si>
  <si>
    <t>Operating Revenues</t>
  </si>
  <si>
    <t>Non-Operating revenues</t>
  </si>
  <si>
    <t>EXPENSES</t>
  </si>
  <si>
    <t>Salaries and wages</t>
  </si>
  <si>
    <t>Pumping cost</t>
  </si>
  <si>
    <t>Chemical</t>
  </si>
  <si>
    <t>d.</t>
  </si>
  <si>
    <t>Other O &amp; M expenses</t>
  </si>
  <si>
    <t>e.</t>
  </si>
  <si>
    <t>f.</t>
  </si>
  <si>
    <t>Interest on long term debt</t>
  </si>
  <si>
    <t>NET INCOME (LOSS)</t>
  </si>
  <si>
    <t>CASH FLOW STATEMENT</t>
  </si>
  <si>
    <t>Receipts</t>
  </si>
  <si>
    <t>Disbursements</t>
  </si>
  <si>
    <t>Net Receipts (Disbursements)</t>
  </si>
  <si>
    <t>Cash balance, beg.</t>
  </si>
  <si>
    <t>Cash balance, end</t>
  </si>
  <si>
    <t>MISCELLANEOUS FINANCIAL DATA</t>
  </si>
  <si>
    <t>Loans Funds (Total)</t>
  </si>
  <si>
    <t>1.  Cash on hand</t>
  </si>
  <si>
    <t>2.  Cash in bank</t>
  </si>
  <si>
    <t xml:space="preserve">b. </t>
  </si>
  <si>
    <t>Wd Funds ( totals)</t>
  </si>
  <si>
    <t>2.  Cash in bank -0322-1066-53</t>
  </si>
  <si>
    <t>4.  Cash in bank - Reserve</t>
  </si>
  <si>
    <t xml:space="preserve">d. </t>
  </si>
  <si>
    <t>Accounts Receivable- Customers</t>
  </si>
  <si>
    <t xml:space="preserve">e. </t>
  </si>
  <si>
    <t>Customers Deposits</t>
  </si>
  <si>
    <t>Loans payable (LWUA)</t>
  </si>
  <si>
    <t xml:space="preserve">g. </t>
  </si>
  <si>
    <t>Payable to suppliers</t>
  </si>
  <si>
    <t xml:space="preserve">h. </t>
  </si>
  <si>
    <t>Total Debt Service  (LWUA Loans)</t>
  </si>
  <si>
    <t>WATER PRODUCTION DATA:</t>
  </si>
  <si>
    <t>SOURCE OF SUPPLY</t>
  </si>
  <si>
    <t>Number</t>
  </si>
  <si>
    <t>Total rated Capacity</t>
  </si>
  <si>
    <t>Basis of Data</t>
  </si>
  <si>
    <t>Wells</t>
  </si>
  <si>
    <t>Springs/Surface</t>
  </si>
  <si>
    <t>WATER PRODUCTION</t>
  </si>
  <si>
    <t>Method of Measurement</t>
  </si>
  <si>
    <t>Gravity</t>
  </si>
  <si>
    <t>Pumped</t>
  </si>
  <si>
    <t>Production meter</t>
  </si>
  <si>
    <t>Total power for pumping</t>
  </si>
  <si>
    <t>kwh</t>
  </si>
  <si>
    <t>Total power cost for pumping</t>
  </si>
  <si>
    <t>Unit power cost before adjustment</t>
  </si>
  <si>
    <t>/kwh</t>
  </si>
  <si>
    <t>Unit power cost after adjustment</t>
  </si>
  <si>
    <t xml:space="preserve">e.    </t>
  </si>
  <si>
    <t>Total Fuel (diesel) consuption</t>
  </si>
  <si>
    <t>ltr</t>
  </si>
  <si>
    <t xml:space="preserve">f. </t>
  </si>
  <si>
    <t>Total fuel cost</t>
  </si>
  <si>
    <t>g.</t>
  </si>
  <si>
    <t>Total chlorine consumed</t>
  </si>
  <si>
    <t>kg</t>
  </si>
  <si>
    <t>h.</t>
  </si>
  <si>
    <t>Total chlorine cost</t>
  </si>
  <si>
    <t>I</t>
  </si>
  <si>
    <t>ACCOUNTED FOR WATER</t>
  </si>
  <si>
    <t>Metered billed</t>
  </si>
  <si>
    <t xml:space="preserve"> Cu. M.</t>
  </si>
  <si>
    <t>Unmetered billed</t>
  </si>
  <si>
    <t>Total billed (5.4.a +5.4.b)</t>
  </si>
  <si>
    <t>Metered unbilled</t>
  </si>
  <si>
    <t>Unmetered unbilled</t>
  </si>
  <si>
    <t>Total accounted (5.4.c+5.4.d+5.4.e)</t>
  </si>
  <si>
    <t>Total unaccounted (5.2Total-5.4c+5.4d+5.4e)</t>
  </si>
  <si>
    <t>WATER USE ASSESSMENT</t>
  </si>
  <si>
    <t>Average monthly consumption/connection</t>
  </si>
  <si>
    <t>Cu. M</t>
  </si>
  <si>
    <t>Ave. per capita/day comsumption</t>
  </si>
  <si>
    <t>Accounted for water (%)</t>
  </si>
  <si>
    <t>5.4f/5.2c X 100</t>
  </si>
  <si>
    <t>Revenue producing water  5.4c/5.2c X 100</t>
  </si>
  <si>
    <t>MISCELLANEOUS</t>
  </si>
  <si>
    <t>EMPLOYEES</t>
  </si>
  <si>
    <t>none</t>
  </si>
  <si>
    <t>Number of connection/employee</t>
  </si>
  <si>
    <t>Average monthly salary/employee</t>
  </si>
  <si>
    <t xml:space="preserve">BACTERIOLOGICAL </t>
  </si>
  <si>
    <t>Total Samples taken</t>
  </si>
  <si>
    <t>No. negative results</t>
  </si>
  <si>
    <t>Test Results submitted to LWUA  (Y/N)</t>
  </si>
  <si>
    <t>CHLORINATION</t>
  </si>
  <si>
    <t>No. of Samples meeting standards</t>
  </si>
  <si>
    <t>No. of days FULL chlorination</t>
  </si>
  <si>
    <t>BOARD OF DIRECTORS</t>
  </si>
  <si>
    <t>Resolution passed</t>
  </si>
  <si>
    <t>Policies passed</t>
  </si>
  <si>
    <t>Directors fees paid</t>
  </si>
  <si>
    <t>Meetings:</t>
  </si>
  <si>
    <t xml:space="preserve">    1.  Held</t>
  </si>
  <si>
    <t xml:space="preserve">    2.  Regular</t>
  </si>
  <si>
    <t xml:space="preserve">    3.  Special</t>
  </si>
  <si>
    <t>STATUS OF VARIOUS DEVELOPMENT:</t>
  </si>
  <si>
    <t>LOANS</t>
  </si>
  <si>
    <t>LOAN/FUND</t>
  </si>
  <si>
    <t>AVAILMENT</t>
  </si>
  <si>
    <t>COMMITTED</t>
  </si>
  <si>
    <t>Amount</t>
  </si>
  <si>
    <t>Percent</t>
  </si>
  <si>
    <t>Early action</t>
  </si>
  <si>
    <t>Interim improvement</t>
  </si>
  <si>
    <t>Comprehensive</t>
  </si>
  <si>
    <t>New service connection</t>
  </si>
  <si>
    <t>ADB-STWSSP</t>
  </si>
  <si>
    <t xml:space="preserve"> Totals</t>
  </si>
  <si>
    <t>STATUS OF LOAN PAYMENT</t>
  </si>
  <si>
    <t>Billing</t>
  </si>
  <si>
    <t>Payment</t>
  </si>
  <si>
    <t>Other:  Arrears restructuring</t>
  </si>
  <si>
    <t>Totals</t>
  </si>
  <si>
    <t>OTHER ON -GOING PROJECTS</t>
  </si>
  <si>
    <t>Status</t>
  </si>
  <si>
    <t>Types:</t>
  </si>
  <si>
    <t>Scheduled %</t>
  </si>
  <si>
    <t>Funded by</t>
  </si>
  <si>
    <t>Done By</t>
  </si>
  <si>
    <t>Pre-Feasibility Study</t>
  </si>
  <si>
    <t>Feasibility Study</t>
  </si>
  <si>
    <t>A&amp; E design</t>
  </si>
  <si>
    <t>Well Drilling</t>
  </si>
  <si>
    <t xml:space="preserve">Project Presentation </t>
  </si>
  <si>
    <t xml:space="preserve">pre-Bidding </t>
  </si>
  <si>
    <t xml:space="preserve">Bidding </t>
  </si>
  <si>
    <t>Construction (_______)</t>
  </si>
  <si>
    <t>STATUS OF INSTITUTIONAL DEVELOPMENT:</t>
  </si>
  <si>
    <t>( to be filled up by Advisor)</t>
  </si>
  <si>
    <t>DEVELOPMENT PROGRESS INDICATOR</t>
  </si>
  <si>
    <t>PHASE</t>
  </si>
  <si>
    <t>EARNED</t>
  </si>
  <si>
    <t>MIN, REC'D</t>
  </si>
  <si>
    <t>VARIANCE</t>
  </si>
  <si>
    <t>AGE IN MONTH</t>
  </si>
  <si>
    <t>DEVELOPMENT</t>
  </si>
  <si>
    <t>II</t>
  </si>
  <si>
    <t>COMMERCIAL SYSTEM AUDIT</t>
  </si>
  <si>
    <t>1st</t>
  </si>
  <si>
    <t>2nd</t>
  </si>
  <si>
    <t>3rd</t>
  </si>
  <si>
    <t>CPS I Installed</t>
  </si>
  <si>
    <t>CPS II Installed</t>
  </si>
  <si>
    <t>Financial audit</t>
  </si>
  <si>
    <t>Management Audit</t>
  </si>
  <si>
    <t>Marketing assistance</t>
  </si>
  <si>
    <t>Other:  OMAP</t>
  </si>
  <si>
    <t xml:space="preserve">           Rates review</t>
  </si>
  <si>
    <t>Verified by:</t>
  </si>
  <si>
    <t>Noted by:</t>
  </si>
  <si>
    <t>MERCY G. SANTIAGO</t>
  </si>
  <si>
    <t>Management Advisor</t>
  </si>
  <si>
    <t>STATEMENT OF REVENUES &amp; EXPENSES</t>
  </si>
  <si>
    <t xml:space="preserve">For the Period Ending </t>
  </si>
  <si>
    <t>YEAR-TO-DATE</t>
  </si>
  <si>
    <t>Maintenance Expenses:</t>
  </si>
  <si>
    <t>Certified Correct :</t>
  </si>
  <si>
    <t xml:space="preserve">   ALMA S. MAGLANA</t>
  </si>
  <si>
    <t>N O T E D :</t>
  </si>
  <si>
    <t xml:space="preserve">     General Manager</t>
  </si>
  <si>
    <t>9</t>
  </si>
  <si>
    <t>Breakdown:</t>
  </si>
  <si>
    <t>Cash On Hand</t>
  </si>
  <si>
    <t>Balance Sheet</t>
  </si>
  <si>
    <t xml:space="preserve">As of </t>
  </si>
  <si>
    <t>ASSETS &amp; OTHER DEBITS</t>
  </si>
  <si>
    <t>TOTAL ASSETS &amp; OTHER DEBITS</t>
  </si>
  <si>
    <t>LIABILITIES &amp; OTHER CREDITS</t>
  </si>
  <si>
    <t>Other Deferred Credits</t>
  </si>
  <si>
    <t>General Manager</t>
  </si>
  <si>
    <t>ENGR. NOEL L.  RESABAL</t>
  </si>
  <si>
    <t>ENGR. NOEL R. RESABAL</t>
  </si>
  <si>
    <t>ENGR. NOEL L. RESABAL</t>
  </si>
  <si>
    <t>Daily</t>
  </si>
  <si>
    <t>Other Assets</t>
  </si>
  <si>
    <t>;</t>
  </si>
  <si>
    <t xml:space="preserve">  </t>
  </si>
  <si>
    <t>KfW funds</t>
  </si>
  <si>
    <t>LWUA-KfW</t>
  </si>
  <si>
    <t>Customer in Arrears:</t>
  </si>
  <si>
    <t>Personnel Economic Relief Allowance (PERA)</t>
  </si>
  <si>
    <t>Additional Compensation (ADCOM)</t>
  </si>
  <si>
    <t>Representation Allowance</t>
  </si>
  <si>
    <t>Transportation Allowance</t>
  </si>
  <si>
    <t>Other Personnel Benefits</t>
  </si>
  <si>
    <t>Other Maintenance &amp; Operating Expense</t>
  </si>
  <si>
    <t>FINISHED</t>
  </si>
  <si>
    <t xml:space="preserve">3.  Cash in bank - </t>
  </si>
  <si>
    <t>57024 cu.m./44248 cu.m.</t>
  </si>
  <si>
    <t>22 lps/19lps</t>
  </si>
  <si>
    <t>Year-end Bonus</t>
  </si>
  <si>
    <t>Clothing Allowance</t>
  </si>
  <si>
    <t>Year - end Bonus</t>
  </si>
  <si>
    <t>Property, Plant &amp; Equipment</t>
  </si>
  <si>
    <t>Cash -  Collecting Officer</t>
  </si>
  <si>
    <t>Other Receivable</t>
  </si>
  <si>
    <t>Prepaid Insurance</t>
  </si>
  <si>
    <t xml:space="preserve">Accounts receivable </t>
  </si>
  <si>
    <t>Allowance for Doubtful Accounts</t>
  </si>
  <si>
    <t>Installment Sales Receivable</t>
  </si>
  <si>
    <t>Due to Govt Owned &amp;/or Controlled Corp.</t>
  </si>
  <si>
    <t>Due to Local Government Units</t>
  </si>
  <si>
    <t>Due to National Government Agency</t>
  </si>
  <si>
    <t>Accounts Payable</t>
  </si>
  <si>
    <t>Fines &amp; Penalties-Business &amp; Service Income</t>
  </si>
  <si>
    <t>Other Business &amp; Service Income</t>
  </si>
  <si>
    <t>Source of Supply Expense-Operation Labor</t>
  </si>
  <si>
    <t>Pumping Expense-Pumping Labor</t>
  </si>
  <si>
    <t>Administrative &amp; General Salaries</t>
  </si>
  <si>
    <t>Life &amp; Retirement Insurance Contributions</t>
  </si>
  <si>
    <t>PAGIBIG Contributions</t>
  </si>
  <si>
    <t>Legal Services</t>
  </si>
  <si>
    <t>Travel Expenses</t>
  </si>
  <si>
    <t>Representation Expenses</t>
  </si>
  <si>
    <t>Taxes, Duties &amp; Licenses</t>
  </si>
  <si>
    <t>Insurance Premiums</t>
  </si>
  <si>
    <t>Office supplies expense</t>
  </si>
  <si>
    <t>Telephone Expenses - Landline</t>
  </si>
  <si>
    <t>Telephone Expenses - Mobile</t>
  </si>
  <si>
    <t>Electricity</t>
  </si>
  <si>
    <t xml:space="preserve">Donation </t>
  </si>
  <si>
    <t>Advertising, Promotional &amp; Marketing Expenses</t>
  </si>
  <si>
    <t>Generation, Transmission &amp; Distribution Expense</t>
  </si>
  <si>
    <t>Interest Expense</t>
  </si>
  <si>
    <t>Interest Income</t>
  </si>
  <si>
    <t>Transmission &amp; Dist.Exp.-Maintnce Supervision</t>
  </si>
  <si>
    <t>Customer Account Expense-Meter Reading</t>
  </si>
  <si>
    <t>Customer Account Expense-Cust.Rec.&amp; collection</t>
  </si>
  <si>
    <t>Life &amp; Retirement Insurance Contribution</t>
  </si>
  <si>
    <t>Office Supplies Expense</t>
  </si>
  <si>
    <t>Telephone Expenses-Landline</t>
  </si>
  <si>
    <t>Telephone Expenses-Mobile</t>
  </si>
  <si>
    <t xml:space="preserve">Water </t>
  </si>
  <si>
    <t>Fine &amp; Penalties-Business &amp; Service Income</t>
  </si>
  <si>
    <t xml:space="preserve">   Prepaid Insurance</t>
  </si>
  <si>
    <t xml:space="preserve">Accounts Receivable </t>
  </si>
  <si>
    <t xml:space="preserve">Net income (loss) </t>
  </si>
  <si>
    <t>Property, Plant &amp; Equipment:</t>
  </si>
  <si>
    <t>Cash</t>
  </si>
  <si>
    <t xml:space="preserve">       Total</t>
  </si>
  <si>
    <t>Receivable Accounts</t>
  </si>
  <si>
    <t xml:space="preserve">     Total</t>
  </si>
  <si>
    <t>Other Receivables</t>
  </si>
  <si>
    <t>Inventories</t>
  </si>
  <si>
    <t>Service Connection Materials Inventory</t>
  </si>
  <si>
    <t>Prepayments, Deposits and  Deferred Charges</t>
  </si>
  <si>
    <t>Asset Contra Accounts</t>
  </si>
  <si>
    <t>Accumulated Depreciation</t>
  </si>
  <si>
    <t xml:space="preserve">Total </t>
  </si>
  <si>
    <t>LIABILITIES, EQUITY AND OTHER CREDIT ACCOUNTS</t>
  </si>
  <si>
    <t>Payable Accounts</t>
  </si>
  <si>
    <t>Inter-Agency Payables</t>
  </si>
  <si>
    <t>Other Payables</t>
  </si>
  <si>
    <t>Equity</t>
  </si>
  <si>
    <t>TOTAL LIABILITIES,EQUITY AND OTHER CREDIT ACCOUNTS</t>
  </si>
  <si>
    <t>BUSINESS AND SERVICE INCOME:</t>
  </si>
  <si>
    <t>TOTAL BUSINESS AND SERVICE INCOME</t>
  </si>
  <si>
    <t>LESS:  Operating Expenses:</t>
  </si>
  <si>
    <t xml:space="preserve">  Total Operating Expenses</t>
  </si>
  <si>
    <t xml:space="preserve">  Total Maintenance Expenses</t>
  </si>
  <si>
    <t>Other income</t>
  </si>
  <si>
    <t>Interest Expenses</t>
  </si>
  <si>
    <t>NET INCOME(LOSS)BEFORE INCOME TAX</t>
  </si>
  <si>
    <t>Postage &amp; Deliveries</t>
  </si>
  <si>
    <t>Receivable-Disallowances/Charges</t>
  </si>
  <si>
    <t>Training &amp; Scholarship Expenses</t>
  </si>
  <si>
    <t>Training &amp; Scholarship Expense</t>
  </si>
  <si>
    <t>Cash in bank-Local Currency</t>
  </si>
  <si>
    <t xml:space="preserve">    C/A 0322106653</t>
  </si>
  <si>
    <t xml:space="preserve">    S/A 0321116515</t>
  </si>
  <si>
    <t>Printing Expense</t>
  </si>
  <si>
    <t>Repairs &amp; Maintenance-Office Equipment</t>
  </si>
  <si>
    <t>Due to Officers &amp; Employees</t>
  </si>
  <si>
    <t>Other Bonuses &amp; Allowances</t>
  </si>
  <si>
    <t>Overtime &amp; Holiday Pay</t>
  </si>
  <si>
    <t>o&amp;m</t>
  </si>
  <si>
    <t>Repairs &amp; Maintenance-Communication Equipt</t>
  </si>
  <si>
    <t>Auditing Services</t>
  </si>
  <si>
    <t>Net Income Before Interest &amp; Financial Charges</t>
  </si>
  <si>
    <t>Special loan</t>
  </si>
  <si>
    <t>PREPARED BY:</t>
  </si>
  <si>
    <t>ALMA S. MAGLANA</t>
  </si>
  <si>
    <t>NOTED BY:</t>
  </si>
  <si>
    <t>GENERAL MANAGER</t>
  </si>
  <si>
    <t>Cash in Bank - NLIF</t>
  </si>
  <si>
    <t>Construction in Progress</t>
  </si>
  <si>
    <t xml:space="preserve">   Other Payables</t>
  </si>
  <si>
    <t>Cable, Satelite, Telegraph &amp; Radio Expenses</t>
  </si>
  <si>
    <t>Membership Dues &amp; Contribution to Organization</t>
  </si>
  <si>
    <t>Security Services</t>
  </si>
  <si>
    <t>YES</t>
  </si>
  <si>
    <t>Payroll Fund</t>
  </si>
  <si>
    <t>Internet Expenses</t>
  </si>
  <si>
    <t>CURR ASSETS</t>
  </si>
  <si>
    <t xml:space="preserve">    S/A 0321223303</t>
  </si>
  <si>
    <t>Due to G S I S</t>
  </si>
  <si>
    <t>Due to PAG-IBIG</t>
  </si>
  <si>
    <t>Due to PHILHEALTH</t>
  </si>
  <si>
    <t xml:space="preserve">    Due to GSIS</t>
  </si>
  <si>
    <t>Prepared by:</t>
  </si>
  <si>
    <t xml:space="preserve">        General Manager </t>
  </si>
  <si>
    <t>BEDE G. GATA</t>
  </si>
  <si>
    <t>OIC-Area 9,WDD-Mindanao</t>
  </si>
  <si>
    <t>Doubtful Accounts Expense</t>
  </si>
  <si>
    <t>POB., BACOLOD, LANAO DEL NORTE</t>
  </si>
  <si>
    <t>CLOSING ENTRIES</t>
  </si>
  <si>
    <t>DATE</t>
  </si>
  <si>
    <t>REF</t>
  </si>
  <si>
    <t>DEBIT</t>
  </si>
  <si>
    <t>CREDIT</t>
  </si>
  <si>
    <t>Dec. 31</t>
  </si>
  <si>
    <t>Income and Expense Summary</t>
  </si>
  <si>
    <t xml:space="preserve">   To close Business &amp; Service Income to Income &amp; Expense Summary.</t>
  </si>
  <si>
    <t xml:space="preserve">   To close Other Income to lncome &amp; Expense Summary.</t>
  </si>
  <si>
    <t xml:space="preserve">   To close interest expense to lncome &amp; Expense Summary.</t>
  </si>
  <si>
    <t xml:space="preserve">  To close maintenance expenses to Income &amp; Expense Summary.</t>
  </si>
  <si>
    <t xml:space="preserve">   To close operating expenses to Income &amp; Expense Summary.</t>
  </si>
  <si>
    <t>INCOME &amp; EXPENSE SUMMARY</t>
  </si>
  <si>
    <t>Retained Earnings</t>
  </si>
  <si>
    <t xml:space="preserve">   To close Income &amp; Expense Summary to Retained Earnings.</t>
  </si>
  <si>
    <t>①</t>
  </si>
  <si>
    <t>②</t>
  </si>
  <si>
    <t>③</t>
  </si>
  <si>
    <t>④</t>
  </si>
  <si>
    <t>⑤</t>
  </si>
  <si>
    <t>⑥</t>
  </si>
  <si>
    <t>CE 1</t>
  </si>
  <si>
    <t>CE 2</t>
  </si>
  <si>
    <t>CE 3</t>
  </si>
  <si>
    <t>CE 4</t>
  </si>
  <si>
    <t>CE 5</t>
  </si>
  <si>
    <t>CE 6</t>
  </si>
  <si>
    <t>Due from Officers &amp; Employees</t>
  </si>
  <si>
    <t>0</t>
  </si>
  <si>
    <t>N/A</t>
  </si>
  <si>
    <t>Corporate Accounts Analyst</t>
  </si>
  <si>
    <t>TOTAL OPERATING &amp; MAINT. EXPENSES</t>
  </si>
  <si>
    <t>OPERATING INCOME</t>
  </si>
  <si>
    <t>Office Supplies Inventory</t>
  </si>
  <si>
    <t>Operating Ratio:</t>
  </si>
  <si>
    <t>THIS MONTH</t>
  </si>
  <si>
    <t>BENCHMARK</t>
  </si>
  <si>
    <t>Operating Expenses</t>
  </si>
  <si>
    <t>Net Income Ratio:</t>
  </si>
  <si>
    <t>Net Income(Loss)</t>
  </si>
  <si>
    <t>Current Ratio:</t>
  </si>
  <si>
    <t>Current Assets</t>
  </si>
  <si>
    <t>Current Liabilities</t>
  </si>
  <si>
    <t>Ave.Collection Period:</t>
  </si>
  <si>
    <t>Accounts Receivable</t>
  </si>
  <si>
    <t>Ave.Coll./Day</t>
  </si>
  <si>
    <t>Full Cost Recovery:</t>
  </si>
  <si>
    <t>Total Cost</t>
  </si>
  <si>
    <t>Receivable from Billing</t>
  </si>
  <si>
    <t>Non-Revenue Water:</t>
  </si>
  <si>
    <t>Actual Production(cu.m.)</t>
  </si>
  <si>
    <t>Less: Revenue Water</t>
  </si>
  <si>
    <t>Total Non-Revenue Water</t>
  </si>
  <si>
    <t>:1</t>
  </si>
  <si>
    <t>&gt;0.08 Net Profit Ratio</t>
  </si>
  <si>
    <t>&lt; 90 Days Average Collection Period</t>
  </si>
  <si>
    <t>&lt;20%NRW</t>
  </si>
  <si>
    <t>&lt;80% Full Cost Recovery</t>
  </si>
  <si>
    <t>FINANCIAL RATIO ANALYSIS:</t>
  </si>
  <si>
    <t>⑦</t>
  </si>
  <si>
    <t>CE 7</t>
  </si>
  <si>
    <t xml:space="preserve">  To close Doubtful Accounts expense to Income and Expense Summary.</t>
  </si>
  <si>
    <t>Cash in bank - Local Currency,current account</t>
  </si>
  <si>
    <t>Cash in bank - Local Currency,savings account</t>
  </si>
  <si>
    <t>Petty Cash Fund</t>
  </si>
  <si>
    <t>Other Supplies Inventory</t>
  </si>
  <si>
    <t>Due to B I R</t>
  </si>
  <si>
    <t>Due to NGA-COA</t>
  </si>
  <si>
    <t>Loans payable - Domestic</t>
  </si>
  <si>
    <t>Guaranty Deposit</t>
  </si>
  <si>
    <t>Government Equity</t>
  </si>
  <si>
    <t>Interest Payable</t>
  </si>
  <si>
    <t>Income from Waterworks System</t>
  </si>
  <si>
    <t>Other Business Income</t>
  </si>
  <si>
    <t>Salaries &amp; Wages - Regular</t>
  </si>
  <si>
    <t>Gasoline, Oil &amp; Lubricant Expenses</t>
  </si>
  <si>
    <t>Other Supplies Expense</t>
  </si>
  <si>
    <t>Water Expense</t>
  </si>
  <si>
    <t>Transportation &amp; Deliveries</t>
  </si>
  <si>
    <t>Consultancy Services</t>
  </si>
  <si>
    <t>Repairs &amp; Maintenance - Motor Vehicles</t>
  </si>
  <si>
    <t>Repairs &amp; Maintenance - Other Property,Plant &amp; Equipment</t>
  </si>
  <si>
    <t>Donations</t>
  </si>
  <si>
    <t>Insurance Expense</t>
  </si>
  <si>
    <t>Travel Expenses-Local</t>
  </si>
  <si>
    <t>Salaries &amp; Wages- Regular</t>
  </si>
  <si>
    <t>Honoraria</t>
  </si>
  <si>
    <t>Gasoline, oil &amp; lubricant Expenses</t>
  </si>
  <si>
    <t>Repairs &amp; Maintenance-Motor Vehicle</t>
  </si>
  <si>
    <t>Repairs &amp; Maintenance-Other PPE</t>
  </si>
  <si>
    <t xml:space="preserve">   Cash in bank-Local Currency,current account</t>
  </si>
  <si>
    <t xml:space="preserve">   Cash in bank-Local Currency,savings account</t>
  </si>
  <si>
    <t>Utility Plant Held for Future Use-LAND</t>
  </si>
  <si>
    <t>Receivable - Disallowances/Charges</t>
  </si>
  <si>
    <t>Due to Other NGAs-COA</t>
  </si>
  <si>
    <t>Other Liability Accounts</t>
  </si>
  <si>
    <t>Guranty Deposits Payable</t>
  </si>
  <si>
    <t>Long-Term Liabilities</t>
  </si>
  <si>
    <t>Loans payable Domestic</t>
  </si>
  <si>
    <t>Other Long-Term Liabilities,NLIF</t>
  </si>
  <si>
    <t>Cash in Bank</t>
  </si>
  <si>
    <t xml:space="preserve"> Total</t>
  </si>
  <si>
    <t>Bacolod Water District</t>
  </si>
  <si>
    <t>Detailed Statement of Cash Flows</t>
  </si>
  <si>
    <t>Cash flow from operating activities</t>
  </si>
  <si>
    <t>Cash inflows:</t>
  </si>
  <si>
    <t>Permits and licenses</t>
  </si>
  <si>
    <t>Receivables</t>
  </si>
  <si>
    <t>Other receipts</t>
  </si>
  <si>
    <t>Total cash inflows</t>
  </si>
  <si>
    <t>Cash outflows:</t>
  </si>
  <si>
    <t>Maintenance and other operating expenses</t>
  </si>
  <si>
    <t>Interest expense</t>
  </si>
  <si>
    <t>Purchase of inventories</t>
  </si>
  <si>
    <t>Prepayments, deposits and deferred charges</t>
  </si>
  <si>
    <t>Other assets</t>
  </si>
  <si>
    <t>Payables</t>
  </si>
  <si>
    <t>Other disbursements</t>
  </si>
  <si>
    <t>Total cash outflows</t>
  </si>
  <si>
    <t>Net cash from operating activities</t>
  </si>
  <si>
    <t>Cash flow from investing activities</t>
  </si>
  <si>
    <t>Sale of property, plant and equipment</t>
  </si>
  <si>
    <t>Sale of investments</t>
  </si>
  <si>
    <t>Proceeds from matured investment</t>
  </si>
  <si>
    <t>Interest and dividends</t>
  </si>
  <si>
    <t>Investments</t>
  </si>
  <si>
    <t>Purchase/Acquisition of property, plant and equipment</t>
  </si>
  <si>
    <t>Grant of loans</t>
  </si>
  <si>
    <t>Net cash from investing activities</t>
  </si>
  <si>
    <t>Cash flows from financing activities</t>
  </si>
  <si>
    <t>Acquisition of loan</t>
  </si>
  <si>
    <t>Loan amortization</t>
  </si>
  <si>
    <t>Retirement/Redemption of debt securities</t>
  </si>
  <si>
    <t>Financial expenses</t>
  </si>
  <si>
    <t>Net cash from financing activities</t>
  </si>
  <si>
    <t>Net increase in cash and cash equivalents</t>
  </si>
  <si>
    <t>Cash and cash equivalents at beginning of period</t>
  </si>
  <si>
    <t>Cash and cash equivalents at end of period</t>
  </si>
  <si>
    <t xml:space="preserve">Commercial </t>
  </si>
  <si>
    <t>5.  Petty cash fund</t>
  </si>
  <si>
    <t>9-0488NLIF</t>
  </si>
  <si>
    <t>3-766</t>
  </si>
  <si>
    <t>4-2258</t>
  </si>
  <si>
    <t>EFFECTIVITY   -   January, 2015</t>
  </si>
  <si>
    <t xml:space="preserve">   Cash in bank-Local Currency,joint savings account</t>
  </si>
  <si>
    <t>Cash in bank - Local Currency,joint savings account</t>
  </si>
  <si>
    <t>Rent Expenses</t>
  </si>
  <si>
    <t>Repairs &amp; Maintenance-Other Machineries &amp; Equipment</t>
  </si>
  <si>
    <t>ECC Contribution</t>
  </si>
  <si>
    <t>For the Period Ending</t>
  </si>
  <si>
    <t>Miscellaneous Income</t>
  </si>
  <si>
    <t>Miscellaneous  Income</t>
  </si>
  <si>
    <t>Other supplies inventory</t>
  </si>
  <si>
    <t>Repairs &amp; Maintenance-Other Machineries &amp; Equipt</t>
  </si>
  <si>
    <t>Fines &amp; Penalties</t>
  </si>
  <si>
    <t>&lt;75% O &amp; M Ratio</t>
  </si>
  <si>
    <t>Accountable Forms Inventory</t>
  </si>
  <si>
    <t>Accountable Forms Expense</t>
  </si>
  <si>
    <t>Repairs &amp; Maintenance-Office Equipt</t>
  </si>
  <si>
    <t>Repairs &amp; Maintenance-Other Machineries &amp;Equipt</t>
  </si>
  <si>
    <t>Salaries &amp; Wages-Regular</t>
  </si>
  <si>
    <t>Transporatation &amp; Deliveries</t>
  </si>
  <si>
    <t>Longevity Pay</t>
  </si>
  <si>
    <t>GAsoline, oil &amp; lubricant Expenses</t>
  </si>
  <si>
    <t>POST CLOSING TRIAL BALANCE</t>
  </si>
  <si>
    <r>
      <t xml:space="preserve">Loans payable - </t>
    </r>
    <r>
      <rPr>
        <sz val="8"/>
        <rFont val="Times New Roman"/>
        <family val="1"/>
      </rPr>
      <t>Domestic</t>
    </r>
    <r>
      <rPr>
        <sz val="10"/>
        <rFont val="Times New Roman"/>
        <family val="1"/>
      </rPr>
      <t>,Current portion</t>
    </r>
  </si>
  <si>
    <t>Repairs &amp; Maintenance - Artesian Wells,Reservoirs,PS&amp;conduits</t>
  </si>
  <si>
    <t>Loans Payable-Domestic,Current Portion</t>
  </si>
  <si>
    <t>REFER TO RBU</t>
  </si>
  <si>
    <t>Business income</t>
  </si>
  <si>
    <t>Personal services</t>
  </si>
  <si>
    <t>Construction In Progress</t>
  </si>
  <si>
    <t>Terminal Leave Benefits</t>
  </si>
  <si>
    <t xml:space="preserve">         casual </t>
  </si>
  <si>
    <t>Regular           11</t>
  </si>
  <si>
    <t>Other Receivable-Office buiding</t>
  </si>
  <si>
    <t>Repairs &amp; Maintenance-IT Equipment &amp; Software</t>
  </si>
  <si>
    <t>Fidelity Bond Premium</t>
  </si>
  <si>
    <t>Documentary Stamp Expenses</t>
  </si>
  <si>
    <t>Other Receivables-Office Building</t>
  </si>
  <si>
    <t>Repairs &amp; Maintenance-IT Equipt &amp; Software</t>
  </si>
  <si>
    <t>Cash in bank - Local Currency0322117108</t>
  </si>
  <si>
    <t>Loans Payable - Landbank</t>
  </si>
  <si>
    <t>Cash Gift</t>
  </si>
  <si>
    <t>Bank Charges</t>
  </si>
  <si>
    <t>Total Interest &amp; Financial Charges</t>
  </si>
  <si>
    <t xml:space="preserve">   Cash in bank - Local Currency0322117108</t>
  </si>
  <si>
    <t xml:space="preserve"> 'December 2016</t>
  </si>
  <si>
    <t>Other Long-Term Liabilities,bldg</t>
  </si>
  <si>
    <t xml:space="preserve">   C/A 0322117108</t>
  </si>
  <si>
    <t>As of  December 31,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</si>
</sst>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_);_(* \(#,##0.000\);_(* &quot;-&quot;??_);_(@_)"/>
    <numFmt numFmtId="167" formatCode="_(* #,##0.0000_);_(* \(#,##0.0000\);_(* &quot;-&quot;??_);_(@_)"/>
    <numFmt numFmtId="168" formatCode="#,##0.0"/>
    <numFmt numFmtId="169" formatCode="0.00_);[Red]\(0.00\)"/>
    <numFmt numFmtId="170" formatCode="_(* #,##0.0_);_(* \(#,##0.0\);_(* &quot;-&quot;??_);_(@_)"/>
    <numFmt numFmtId="171" formatCode="[$-409]dddd\,\ mmmm\ dd\,\ yyyy"/>
    <numFmt numFmtId="172" formatCode="[$-409]h:mm:ss\ AM/PM"/>
    <numFmt numFmtId="173" formatCode="[$-409]mmmm\ d\,\ yyyy;@"/>
  </numFmts>
  <fonts count="9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9"/>
      <name val="Agency FB"/>
      <family val="2"/>
    </font>
    <font>
      <u val="double"/>
      <sz val="9"/>
      <name val="Times New Roman"/>
      <family val="1"/>
    </font>
    <font>
      <u val="single"/>
      <sz val="9"/>
      <name val="Times New Roman"/>
      <family val="1"/>
    </font>
    <font>
      <u val="singleAccounting"/>
      <sz val="8"/>
      <name val="Times New Roman"/>
      <family val="1"/>
    </font>
    <font>
      <u val="singleAccounting"/>
      <sz val="9"/>
      <name val="Times New Roman"/>
      <family val="1"/>
    </font>
    <font>
      <sz val="7"/>
      <name val="Times New Roman"/>
      <family val="1"/>
    </font>
    <font>
      <sz val="9"/>
      <name val="Cooper Black"/>
      <family val="1"/>
    </font>
    <font>
      <sz val="9"/>
      <name val="Forte"/>
      <family val="4"/>
    </font>
    <font>
      <b/>
      <sz val="9"/>
      <name val="Arial"/>
      <family val="2"/>
    </font>
    <font>
      <strike/>
      <sz val="10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trike/>
      <sz val="10"/>
      <name val="Arial"/>
      <family val="2"/>
    </font>
    <font>
      <b/>
      <strike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Times New Roman"/>
      <family val="1"/>
    </font>
    <font>
      <sz val="16"/>
      <color indexed="21"/>
      <name val="Times New Roman"/>
      <family val="1"/>
    </font>
    <font>
      <sz val="10"/>
      <color indexed="21"/>
      <name val="Calibri"/>
      <family val="2"/>
    </font>
    <font>
      <sz val="9"/>
      <color indexed="21"/>
      <name val="Times New Roman"/>
      <family val="1"/>
    </font>
    <font>
      <sz val="8"/>
      <color indexed="21"/>
      <name val="Times New Roman"/>
      <family val="1"/>
    </font>
    <font>
      <sz val="11"/>
      <color indexed="21"/>
      <name val="AvantGarde Md BT"/>
      <family val="2"/>
    </font>
    <font>
      <sz val="10"/>
      <color indexed="21"/>
      <name val="AvantGarde Md BT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trike/>
      <sz val="9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trike/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4999699890613556"/>
      <name val="Times New Roman"/>
      <family val="1"/>
    </font>
    <font>
      <sz val="16"/>
      <color theme="8" tint="-0.4999699890613556"/>
      <name val="Times New Roman"/>
      <family val="1"/>
    </font>
    <font>
      <sz val="10"/>
      <color theme="8" tint="-0.4999699890613556"/>
      <name val="Calibri"/>
      <family val="2"/>
    </font>
    <font>
      <sz val="9"/>
      <color theme="8" tint="-0.4999699890613556"/>
      <name val="Times New Roman"/>
      <family val="1"/>
    </font>
    <font>
      <sz val="8"/>
      <color theme="8" tint="-0.4999699890613556"/>
      <name val="Times New Roman"/>
      <family val="1"/>
    </font>
    <font>
      <sz val="11"/>
      <color theme="8" tint="-0.4999699890613556"/>
      <name val="AvantGarde Md BT"/>
      <family val="2"/>
    </font>
    <font>
      <sz val="10"/>
      <color theme="8" tint="-0.4999699890613556"/>
      <name val="AvantGarde Md BT"/>
      <family val="2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trike/>
      <sz val="9"/>
      <color rgb="FFFF0000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trike/>
      <sz val="9"/>
      <color theme="0"/>
      <name val="Times New Roman"/>
      <family val="1"/>
    </font>
    <font>
      <b/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17" fontId="84" fillId="0" borderId="0" xfId="0" applyNumberFormat="1" applyFont="1" applyAlignment="1">
      <alignment/>
    </xf>
    <xf numFmtId="0" fontId="85" fillId="0" borderId="0" xfId="0" applyFont="1" applyAlignment="1">
      <alignment/>
    </xf>
    <xf numFmtId="0" fontId="84" fillId="0" borderId="0" xfId="0" applyFont="1" applyAlignment="1">
      <alignment horizontal="center"/>
    </xf>
    <xf numFmtId="0" fontId="84" fillId="0" borderId="10" xfId="0" applyFont="1" applyBorder="1" applyAlignment="1">
      <alignment horizontal="center"/>
    </xf>
    <xf numFmtId="43" fontId="84" fillId="0" borderId="11" xfId="42" applyFont="1" applyBorder="1" applyAlignment="1">
      <alignment/>
    </xf>
    <xf numFmtId="43" fontId="84" fillId="0" borderId="12" xfId="42" applyFont="1" applyBorder="1" applyAlignment="1">
      <alignment/>
    </xf>
    <xf numFmtId="43" fontId="84" fillId="0" borderId="13" xfId="42" applyFont="1" applyBorder="1" applyAlignment="1">
      <alignment/>
    </xf>
    <xf numFmtId="43" fontId="84" fillId="0" borderId="10" xfId="42" applyFont="1" applyBorder="1" applyAlignment="1">
      <alignment horizontal="center"/>
    </xf>
    <xf numFmtId="43" fontId="84" fillId="0" borderId="0" xfId="42" applyFont="1" applyAlignment="1">
      <alignment/>
    </xf>
    <xf numFmtId="0" fontId="84" fillId="0" borderId="14" xfId="0" applyFont="1" applyBorder="1" applyAlignment="1">
      <alignment horizontal="center"/>
    </xf>
    <xf numFmtId="43" fontId="84" fillId="0" borderId="15" xfId="42" applyFont="1" applyBorder="1" applyAlignment="1">
      <alignment/>
    </xf>
    <xf numFmtId="43" fontId="84" fillId="0" borderId="16" xfId="42" applyFont="1" applyBorder="1" applyAlignment="1">
      <alignment/>
    </xf>
    <xf numFmtId="43" fontId="84" fillId="0" borderId="17" xfId="42" applyFont="1" applyBorder="1" applyAlignment="1">
      <alignment/>
    </xf>
    <xf numFmtId="43" fontId="84" fillId="0" borderId="14" xfId="42" applyFont="1" applyBorder="1" applyAlignment="1">
      <alignment/>
    </xf>
    <xf numFmtId="43" fontId="84" fillId="0" borderId="0" xfId="42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16" xfId="0" applyFont="1" applyBorder="1" applyAlignment="1">
      <alignment/>
    </xf>
    <xf numFmtId="0" fontId="84" fillId="0" borderId="18" xfId="0" applyFont="1" applyBorder="1" applyAlignment="1">
      <alignment horizontal="center"/>
    </xf>
    <xf numFmtId="43" fontId="84" fillId="0" borderId="19" xfId="42" applyFont="1" applyBorder="1" applyAlignment="1">
      <alignment/>
    </xf>
    <xf numFmtId="43" fontId="84" fillId="0" borderId="20" xfId="42" applyFont="1" applyBorder="1" applyAlignment="1">
      <alignment/>
    </xf>
    <xf numFmtId="0" fontId="84" fillId="0" borderId="21" xfId="0" applyFont="1" applyBorder="1" applyAlignment="1">
      <alignment horizontal="center"/>
    </xf>
    <xf numFmtId="43" fontId="86" fillId="0" borderId="22" xfId="42" applyFont="1" applyFill="1" applyBorder="1" applyAlignment="1">
      <alignment horizontal="center"/>
    </xf>
    <xf numFmtId="0" fontId="87" fillId="0" borderId="22" xfId="0" applyFont="1" applyBorder="1" applyAlignment="1">
      <alignment/>
    </xf>
    <xf numFmtId="0" fontId="84" fillId="0" borderId="22" xfId="0" applyFont="1" applyBorder="1" applyAlignment="1">
      <alignment/>
    </xf>
    <xf numFmtId="43" fontId="84" fillId="0" borderId="22" xfId="42" applyFont="1" applyBorder="1" applyAlignment="1">
      <alignment/>
    </xf>
    <xf numFmtId="43" fontId="84" fillId="0" borderId="23" xfId="42" applyFont="1" applyBorder="1" applyAlignment="1">
      <alignment/>
    </xf>
    <xf numFmtId="0" fontId="86" fillId="0" borderId="22" xfId="0" applyFont="1" applyBorder="1" applyAlignment="1">
      <alignment/>
    </xf>
    <xf numFmtId="43" fontId="84" fillId="0" borderId="22" xfId="0" applyNumberFormat="1" applyFont="1" applyBorder="1" applyAlignment="1">
      <alignment/>
    </xf>
    <xf numFmtId="0" fontId="84" fillId="0" borderId="23" xfId="0" applyFont="1" applyBorder="1" applyAlignment="1">
      <alignment/>
    </xf>
    <xf numFmtId="43" fontId="84" fillId="0" borderId="23" xfId="0" applyNumberFormat="1" applyFont="1" applyBorder="1" applyAlignment="1">
      <alignment/>
    </xf>
    <xf numFmtId="0" fontId="84" fillId="0" borderId="21" xfId="0" applyFont="1" applyBorder="1" applyAlignment="1">
      <alignment/>
    </xf>
    <xf numFmtId="0" fontId="84" fillId="0" borderId="24" xfId="0" applyFont="1" applyBorder="1" applyAlignment="1">
      <alignment/>
    </xf>
    <xf numFmtId="0" fontId="84" fillId="0" borderId="25" xfId="0" applyFont="1" applyBorder="1" applyAlignment="1">
      <alignment/>
    </xf>
    <xf numFmtId="0" fontId="84" fillId="0" borderId="26" xfId="0" applyFont="1" applyBorder="1" applyAlignment="1">
      <alignment/>
    </xf>
    <xf numFmtId="0" fontId="84" fillId="0" borderId="18" xfId="0" applyFont="1" applyBorder="1" applyAlignment="1">
      <alignment/>
    </xf>
    <xf numFmtId="0" fontId="84" fillId="0" borderId="19" xfId="0" applyFont="1" applyBorder="1" applyAlignment="1">
      <alignment/>
    </xf>
    <xf numFmtId="0" fontId="84" fillId="0" borderId="20" xfId="0" applyFont="1" applyBorder="1" applyAlignment="1">
      <alignment/>
    </xf>
    <xf numFmtId="0" fontId="87" fillId="0" borderId="22" xfId="0" applyFont="1" applyBorder="1" applyAlignment="1">
      <alignment horizontal="left"/>
    </xf>
    <xf numFmtId="0" fontId="88" fillId="0" borderId="22" xfId="0" applyFont="1" applyBorder="1" applyAlignment="1">
      <alignment/>
    </xf>
    <xf numFmtId="0" fontId="84" fillId="0" borderId="27" xfId="0" applyFont="1" applyBorder="1" applyAlignment="1">
      <alignment/>
    </xf>
    <xf numFmtId="0" fontId="84" fillId="0" borderId="28" xfId="0" applyFont="1" applyBorder="1" applyAlignment="1">
      <alignment/>
    </xf>
    <xf numFmtId="0" fontId="84" fillId="0" borderId="29" xfId="0" applyFont="1" applyBorder="1" applyAlignment="1">
      <alignment/>
    </xf>
    <xf numFmtId="0" fontId="84" fillId="0" borderId="30" xfId="0" applyFont="1" applyBorder="1" applyAlignment="1">
      <alignment/>
    </xf>
    <xf numFmtId="0" fontId="84" fillId="0" borderId="31" xfId="0" applyFont="1" applyBorder="1" applyAlignment="1">
      <alignment/>
    </xf>
    <xf numFmtId="43" fontId="84" fillId="0" borderId="28" xfId="42" applyFont="1" applyBorder="1" applyAlignment="1">
      <alignment/>
    </xf>
    <xf numFmtId="43" fontId="84" fillId="0" borderId="32" xfId="42" applyFont="1" applyBorder="1" applyAlignment="1">
      <alignment/>
    </xf>
    <xf numFmtId="0" fontId="84" fillId="0" borderId="33" xfId="0" applyFont="1" applyBorder="1" applyAlignment="1">
      <alignment/>
    </xf>
    <xf numFmtId="0" fontId="89" fillId="0" borderId="30" xfId="0" applyFont="1" applyBorder="1" applyAlignment="1">
      <alignment/>
    </xf>
    <xf numFmtId="0" fontId="89" fillId="0" borderId="0" xfId="0" applyFont="1" applyAlignment="1">
      <alignment/>
    </xf>
    <xf numFmtId="0" fontId="89" fillId="0" borderId="22" xfId="0" applyFont="1" applyBorder="1" applyAlignment="1">
      <alignment/>
    </xf>
    <xf numFmtId="43" fontId="84" fillId="0" borderId="22" xfId="42" applyFont="1" applyBorder="1" applyAlignment="1">
      <alignment horizontal="center"/>
    </xf>
    <xf numFmtId="0" fontId="84" fillId="0" borderId="22" xfId="0" applyFont="1" applyBorder="1" applyAlignment="1">
      <alignment horizontal="center"/>
    </xf>
    <xf numFmtId="43" fontId="84" fillId="0" borderId="26" xfId="42" applyFont="1" applyBorder="1" applyAlignment="1">
      <alignment/>
    </xf>
    <xf numFmtId="43" fontId="90" fillId="0" borderId="34" xfId="42" applyFont="1" applyBorder="1" applyAlignment="1">
      <alignment/>
    </xf>
    <xf numFmtId="43" fontId="90" fillId="0" borderId="35" xfId="42" applyFont="1" applyBorder="1" applyAlignment="1">
      <alignment/>
    </xf>
    <xf numFmtId="43" fontId="88" fillId="0" borderId="25" xfId="42" applyFont="1" applyBorder="1" applyAlignment="1">
      <alignment/>
    </xf>
    <xf numFmtId="0" fontId="87" fillId="0" borderId="28" xfId="0" applyFont="1" applyBorder="1" applyAlignment="1">
      <alignment/>
    </xf>
    <xf numFmtId="43" fontId="84" fillId="0" borderId="32" xfId="0" applyNumberFormat="1" applyFont="1" applyBorder="1" applyAlignment="1">
      <alignment/>
    </xf>
    <xf numFmtId="0" fontId="89" fillId="0" borderId="28" xfId="0" applyFont="1" applyBorder="1" applyAlignment="1">
      <alignment/>
    </xf>
    <xf numFmtId="0" fontId="84" fillId="0" borderId="22" xfId="0" applyFont="1" applyFill="1" applyBorder="1" applyAlignment="1">
      <alignment horizontal="center"/>
    </xf>
    <xf numFmtId="43" fontId="84" fillId="0" borderId="0" xfId="0" applyNumberFormat="1" applyFont="1" applyBorder="1" applyAlignment="1">
      <alignment/>
    </xf>
    <xf numFmtId="0" fontId="84" fillId="0" borderId="30" xfId="0" applyFont="1" applyBorder="1" applyAlignment="1">
      <alignment horizontal="center"/>
    </xf>
    <xf numFmtId="43" fontId="84" fillId="0" borderId="30" xfId="42" applyFont="1" applyBorder="1" applyAlignment="1">
      <alignment/>
    </xf>
    <xf numFmtId="43" fontId="84" fillId="0" borderId="31" xfId="42" applyFont="1" applyBorder="1" applyAlignment="1">
      <alignment/>
    </xf>
    <xf numFmtId="43" fontId="90" fillId="0" borderId="36" xfId="42" applyFont="1" applyFill="1" applyBorder="1" applyAlignment="1">
      <alignment/>
    </xf>
    <xf numFmtId="43" fontId="90" fillId="0" borderId="37" xfId="42" applyFont="1" applyFill="1" applyBorder="1" applyAlignment="1">
      <alignment/>
    </xf>
    <xf numFmtId="0" fontId="89" fillId="0" borderId="37" xfId="0" applyFont="1" applyFill="1" applyBorder="1" applyAlignment="1">
      <alignment/>
    </xf>
    <xf numFmtId="43" fontId="90" fillId="0" borderId="38" xfId="42" applyFont="1" applyFill="1" applyBorder="1" applyAlignment="1">
      <alignment/>
    </xf>
    <xf numFmtId="43" fontId="90" fillId="0" borderId="39" xfId="42" applyFont="1" applyFill="1" applyBorder="1" applyAlignment="1">
      <alignment/>
    </xf>
    <xf numFmtId="43" fontId="90" fillId="0" borderId="40" xfId="42" applyFont="1" applyFill="1" applyBorder="1" applyAlignment="1">
      <alignment/>
    </xf>
    <xf numFmtId="43" fontId="90" fillId="0" borderId="41" xfId="42" applyFont="1" applyFill="1" applyBorder="1" applyAlignment="1">
      <alignment/>
    </xf>
    <xf numFmtId="43" fontId="90" fillId="0" borderId="42" xfId="42" applyFont="1" applyFill="1" applyBorder="1" applyAlignment="1">
      <alignment/>
    </xf>
    <xf numFmtId="43" fontId="90" fillId="0" borderId="43" xfId="42" applyFont="1" applyFill="1" applyBorder="1" applyAlignment="1">
      <alignment/>
    </xf>
    <xf numFmtId="43" fontId="84" fillId="0" borderId="28" xfId="42" applyFont="1" applyFill="1" applyBorder="1" applyAlignment="1">
      <alignment/>
    </xf>
    <xf numFmtId="43" fontId="84" fillId="0" borderId="32" xfId="42" applyFont="1" applyFill="1" applyBorder="1" applyAlignment="1">
      <alignment/>
    </xf>
    <xf numFmtId="43" fontId="84" fillId="0" borderId="15" xfId="42" applyFont="1" applyFill="1" applyBorder="1" applyAlignment="1">
      <alignment/>
    </xf>
    <xf numFmtId="43" fontId="84" fillId="0" borderId="16" xfId="42" applyFont="1" applyFill="1" applyBorder="1" applyAlignment="1">
      <alignment/>
    </xf>
    <xf numFmtId="0" fontId="86" fillId="0" borderId="22" xfId="0" applyFont="1" applyFill="1" applyBorder="1" applyAlignment="1">
      <alignment/>
    </xf>
    <xf numFmtId="43" fontId="84" fillId="0" borderId="22" xfId="42" applyFont="1" applyFill="1" applyBorder="1" applyAlignment="1">
      <alignment/>
    </xf>
    <xf numFmtId="0" fontId="84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42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43" fontId="5" fillId="0" borderId="0" xfId="0" applyNumberFormat="1" applyFont="1" applyAlignment="1">
      <alignment/>
    </xf>
    <xf numFmtId="43" fontId="5" fillId="0" borderId="16" xfId="42" applyFont="1" applyBorder="1" applyAlignment="1">
      <alignment/>
    </xf>
    <xf numFmtId="43" fontId="5" fillId="0" borderId="0" xfId="42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43" fontId="6" fillId="0" borderId="0" xfId="42" applyFont="1" applyAlignment="1">
      <alignment/>
    </xf>
    <xf numFmtId="43" fontId="6" fillId="0" borderId="0" xfId="42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5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43" fontId="3" fillId="0" borderId="0" xfId="42" applyFont="1" applyFill="1" applyBorder="1" applyAlignment="1">
      <alignment horizontal="left" indent="1"/>
    </xf>
    <xf numFmtId="43" fontId="3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 indent="2"/>
    </xf>
    <xf numFmtId="43" fontId="3" fillId="0" borderId="0" xfId="42" applyFont="1" applyFill="1" applyBorder="1" applyAlignment="1">
      <alignment horizontal="left" indent="2"/>
    </xf>
    <xf numFmtId="43" fontId="3" fillId="0" borderId="44" xfId="42" applyFont="1" applyFill="1" applyBorder="1" applyAlignment="1">
      <alignment horizontal="left" indent="1"/>
    </xf>
    <xf numFmtId="43" fontId="3" fillId="0" borderId="0" xfId="0" applyNumberFormat="1" applyFont="1" applyFill="1" applyBorder="1" applyAlignment="1">
      <alignment/>
    </xf>
    <xf numFmtId="43" fontId="3" fillId="0" borderId="44" xfId="42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3" fontId="10" fillId="0" borderId="44" xfId="4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42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43" fontId="10" fillId="0" borderId="0" xfId="42" applyFont="1" applyFill="1" applyBorder="1" applyAlignment="1">
      <alignment horizontal="left"/>
    </xf>
    <xf numFmtId="43" fontId="4" fillId="0" borderId="44" xfId="42" applyFont="1" applyFill="1" applyBorder="1" applyAlignment="1">
      <alignment horizontal="left"/>
    </xf>
    <xf numFmtId="43" fontId="4" fillId="0" borderId="0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0" fontId="8" fillId="0" borderId="0" xfId="0" applyFont="1" applyBorder="1" applyAlignment="1">
      <alignment/>
    </xf>
    <xf numFmtId="43" fontId="4" fillId="0" borderId="44" xfId="42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43" fontId="12" fillId="0" borderId="0" xfId="42" applyFont="1" applyBorder="1" applyAlignment="1">
      <alignment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2" fillId="0" borderId="45" xfId="42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5" fontId="6" fillId="0" borderId="0" xfId="0" applyNumberFormat="1" applyFont="1" applyFill="1" applyAlignment="1">
      <alignment horizontal="center"/>
    </xf>
    <xf numFmtId="164" fontId="5" fillId="0" borderId="0" xfId="42" applyNumberFormat="1" applyFont="1" applyFill="1" applyAlignment="1">
      <alignment horizontal="center"/>
    </xf>
    <xf numFmtId="43" fontId="5" fillId="0" borderId="0" xfId="42" applyFont="1" applyFill="1" applyAlignment="1">
      <alignment/>
    </xf>
    <xf numFmtId="0" fontId="8" fillId="0" borderId="0" xfId="0" applyFont="1" applyFill="1" applyAlignment="1">
      <alignment/>
    </xf>
    <xf numFmtId="43" fontId="5" fillId="0" borderId="16" xfId="42" applyFont="1" applyFill="1" applyBorder="1" applyAlignment="1">
      <alignment/>
    </xf>
    <xf numFmtId="43" fontId="5" fillId="0" borderId="0" xfId="0" applyNumberFormat="1" applyFont="1" applyFill="1" applyAlignment="1">
      <alignment/>
    </xf>
    <xf numFmtId="164" fontId="5" fillId="0" borderId="16" xfId="42" applyNumberFormat="1" applyFont="1" applyFill="1" applyBorder="1" applyAlignment="1">
      <alignment/>
    </xf>
    <xf numFmtId="164" fontId="5" fillId="0" borderId="45" xfId="42" applyNumberFormat="1" applyFont="1" applyFill="1" applyBorder="1" applyAlignment="1">
      <alignment/>
    </xf>
    <xf numFmtId="43" fontId="5" fillId="0" borderId="0" xfId="42" applyNumberFormat="1" applyFont="1" applyFill="1" applyAlignment="1">
      <alignment/>
    </xf>
    <xf numFmtId="164" fontId="5" fillId="0" borderId="0" xfId="42" applyNumberFormat="1" applyFont="1" applyFill="1" applyAlignment="1">
      <alignment/>
    </xf>
    <xf numFmtId="164" fontId="5" fillId="0" borderId="12" xfId="42" applyNumberFormat="1" applyFont="1" applyFill="1" applyBorder="1" applyAlignment="1">
      <alignment/>
    </xf>
    <xf numFmtId="164" fontId="5" fillId="0" borderId="44" xfId="0" applyNumberFormat="1" applyFont="1" applyFill="1" applyBorder="1" applyAlignment="1">
      <alignment/>
    </xf>
    <xf numFmtId="43" fontId="5" fillId="0" borderId="44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9" fontId="5" fillId="0" borderId="44" xfId="42" applyNumberFormat="1" applyFont="1" applyFill="1" applyBorder="1" applyAlignment="1">
      <alignment/>
    </xf>
    <xf numFmtId="43" fontId="18" fillId="0" borderId="0" xfId="42" applyFont="1" applyFill="1" applyAlignment="1">
      <alignment/>
    </xf>
    <xf numFmtId="43" fontId="7" fillId="0" borderId="0" xfId="42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4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3" fontId="5" fillId="0" borderId="0" xfId="42" applyFont="1" applyFill="1" applyAlignment="1">
      <alignment horizontal="left"/>
    </xf>
    <xf numFmtId="12" fontId="5" fillId="0" borderId="0" xfId="0" applyNumberFormat="1" applyFont="1" applyFill="1" applyAlignment="1">
      <alignment horizontal="center"/>
    </xf>
    <xf numFmtId="43" fontId="5" fillId="0" borderId="45" xfId="42" applyFont="1" applyFill="1" applyBorder="1" applyAlignment="1">
      <alignment/>
    </xf>
    <xf numFmtId="43" fontId="5" fillId="0" borderId="45" xfId="0" applyNumberFormat="1" applyFont="1" applyFill="1" applyBorder="1" applyAlignment="1">
      <alignment/>
    </xf>
    <xf numFmtId="43" fontId="5" fillId="0" borderId="46" xfId="42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9" fontId="5" fillId="0" borderId="0" xfId="59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3" fontId="7" fillId="0" borderId="0" xfId="0" applyNumberFormat="1" applyFont="1" applyFill="1" applyAlignment="1">
      <alignment/>
    </xf>
    <xf numFmtId="43" fontId="5" fillId="0" borderId="4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3" fontId="5" fillId="0" borderId="12" xfId="42" applyFont="1" applyFill="1" applyBorder="1" applyAlignment="1">
      <alignment/>
    </xf>
    <xf numFmtId="0" fontId="8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64" fontId="5" fillId="0" borderId="44" xfId="42" applyNumberFormat="1" applyFont="1" applyFill="1" applyBorder="1" applyAlignment="1">
      <alignment horizontal="center"/>
    </xf>
    <xf numFmtId="0" fontId="91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3" fontId="2" fillId="0" borderId="0" xfId="42" applyFont="1" applyBorder="1" applyAlignment="1">
      <alignment/>
    </xf>
    <xf numFmtId="4" fontId="5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43" fontId="6" fillId="0" borderId="44" xfId="42" applyFont="1" applyBorder="1" applyAlignment="1">
      <alignment/>
    </xf>
    <xf numFmtId="43" fontId="6" fillId="33" borderId="44" xfId="0" applyNumberFormat="1" applyFont="1" applyFill="1" applyBorder="1" applyAlignment="1">
      <alignment/>
    </xf>
    <xf numFmtId="43" fontId="6" fillId="0" borderId="16" xfId="42" applyFont="1" applyBorder="1" applyAlignment="1">
      <alignment/>
    </xf>
    <xf numFmtId="4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43" fontId="5" fillId="0" borderId="12" xfId="42" applyFont="1" applyBorder="1" applyAlignment="1">
      <alignment/>
    </xf>
    <xf numFmtId="43" fontId="6" fillId="33" borderId="16" xfId="42" applyFont="1" applyFill="1" applyBorder="1" applyAlignment="1">
      <alignment/>
    </xf>
    <xf numFmtId="43" fontId="6" fillId="33" borderId="44" xfId="42" applyFont="1" applyFill="1" applyBorder="1" applyAlignment="1">
      <alignment/>
    </xf>
    <xf numFmtId="43" fontId="6" fillId="0" borderId="44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3" fontId="6" fillId="33" borderId="0" xfId="0" applyNumberFormat="1" applyFont="1" applyFill="1" applyAlignment="1">
      <alignment/>
    </xf>
    <xf numFmtId="43" fontId="2" fillId="0" borderId="0" xfId="42" applyFont="1" applyFill="1" applyBorder="1" applyAlignment="1">
      <alignment/>
    </xf>
    <xf numFmtId="43" fontId="5" fillId="33" borderId="0" xfId="0" applyNumberFormat="1" applyFont="1" applyFill="1" applyAlignment="1">
      <alignment/>
    </xf>
    <xf numFmtId="43" fontId="22" fillId="0" borderId="0" xfId="42" applyFont="1" applyBorder="1" applyAlignment="1">
      <alignment/>
    </xf>
    <xf numFmtId="43" fontId="6" fillId="0" borderId="46" xfId="42" applyFont="1" applyBorder="1" applyAlignment="1">
      <alignment/>
    </xf>
    <xf numFmtId="4" fontId="5" fillId="0" borderId="4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4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3" fillId="0" borderId="0" xfId="0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3" fillId="0" borderId="0" xfId="42" applyFont="1" applyAlignment="1">
      <alignment horizontal="left" indent="1"/>
    </xf>
    <xf numFmtId="43" fontId="3" fillId="0" borderId="0" xfId="42" applyFont="1" applyFill="1" applyAlignment="1">
      <alignment/>
    </xf>
    <xf numFmtId="0" fontId="24" fillId="0" borderId="0" xfId="0" applyFont="1" applyAlignment="1">
      <alignment horizontal="left"/>
    </xf>
    <xf numFmtId="0" fontId="4" fillId="0" borderId="0" xfId="0" applyFont="1" applyAlignment="1">
      <alignment/>
    </xf>
    <xf numFmtId="43" fontId="3" fillId="0" borderId="0" xfId="42" applyFont="1" applyBorder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left" indent="2"/>
    </xf>
    <xf numFmtId="0" fontId="25" fillId="0" borderId="0" xfId="0" applyFont="1" applyAlignment="1">
      <alignment/>
    </xf>
    <xf numFmtId="43" fontId="4" fillId="0" borderId="0" xfId="42" applyFont="1" applyBorder="1" applyAlignment="1">
      <alignment/>
    </xf>
    <xf numFmtId="43" fontId="4" fillId="0" borderId="45" xfId="42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68" fontId="0" fillId="0" borderId="0" xfId="0" applyNumberFormat="1" applyFont="1" applyAlignment="1">
      <alignment/>
    </xf>
    <xf numFmtId="43" fontId="0" fillId="0" borderId="0" xfId="42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45" xfId="0" applyFont="1" applyBorder="1" applyAlignment="1">
      <alignment horizontal="center"/>
    </xf>
    <xf numFmtId="43" fontId="4" fillId="0" borderId="45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43" fontId="4" fillId="0" borderId="49" xfId="42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3" fontId="3" fillId="0" borderId="16" xfId="42" applyFont="1" applyBorder="1" applyAlignment="1">
      <alignment/>
    </xf>
    <xf numFmtId="0" fontId="0" fillId="0" borderId="17" xfId="0" applyFont="1" applyBorder="1" applyAlignment="1">
      <alignment/>
    </xf>
    <xf numFmtId="0" fontId="3" fillId="0" borderId="50" xfId="0" applyFont="1" applyBorder="1" applyAlignment="1">
      <alignment horizontal="left" indent="1"/>
    </xf>
    <xf numFmtId="0" fontId="3" fillId="0" borderId="51" xfId="0" applyFont="1" applyBorder="1" applyAlignment="1">
      <alignment horizontal="left" indent="1"/>
    </xf>
    <xf numFmtId="43" fontId="3" fillId="0" borderId="51" xfId="42" applyFont="1" applyBorder="1" applyAlignment="1">
      <alignment/>
    </xf>
    <xf numFmtId="0" fontId="4" fillId="0" borderId="51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0" fillId="0" borderId="51" xfId="0" applyFont="1" applyBorder="1" applyAlignment="1">
      <alignment/>
    </xf>
    <xf numFmtId="43" fontId="3" fillId="0" borderId="51" xfId="42" applyFont="1" applyBorder="1" applyAlignment="1">
      <alignment horizontal="left" indent="1"/>
    </xf>
    <xf numFmtId="0" fontId="3" fillId="0" borderId="51" xfId="0" applyFont="1" applyBorder="1" applyAlignment="1">
      <alignment horizontal="left"/>
    </xf>
    <xf numFmtId="43" fontId="3" fillId="0" borderId="52" xfId="42" applyFont="1" applyBorder="1" applyAlignment="1">
      <alignment/>
    </xf>
    <xf numFmtId="0" fontId="3" fillId="0" borderId="50" xfId="0" applyFont="1" applyBorder="1" applyAlignment="1">
      <alignment/>
    </xf>
    <xf numFmtId="0" fontId="4" fillId="0" borderId="51" xfId="0" applyFont="1" applyBorder="1" applyAlignment="1">
      <alignment horizontal="left" indent="2"/>
    </xf>
    <xf numFmtId="43" fontId="4" fillId="0" borderId="51" xfId="42" applyFont="1" applyBorder="1" applyAlignment="1">
      <alignment/>
    </xf>
    <xf numFmtId="4" fontId="3" fillId="0" borderId="52" xfId="0" applyNumberFormat="1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4" fontId="3" fillId="0" borderId="5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2"/>
    </xf>
    <xf numFmtId="0" fontId="25" fillId="0" borderId="0" xfId="0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3" fontId="3" fillId="0" borderId="16" xfId="42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4"/>
    </xf>
    <xf numFmtId="0" fontId="25" fillId="0" borderId="0" xfId="0" applyFont="1" applyFill="1" applyAlignment="1">
      <alignment/>
    </xf>
    <xf numFmtId="43" fontId="27" fillId="0" borderId="45" xfId="42" applyFont="1" applyFill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29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4"/>
    </xf>
    <xf numFmtId="43" fontId="26" fillId="0" borderId="0" xfId="42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43" fontId="92" fillId="0" borderId="0" xfId="42" applyFont="1" applyFill="1" applyBorder="1" applyAlignment="1">
      <alignment/>
    </xf>
    <xf numFmtId="0" fontId="16" fillId="0" borderId="0" xfId="0" applyFont="1" applyFill="1" applyAlignment="1">
      <alignment/>
    </xf>
    <xf numFmtId="43" fontId="16" fillId="0" borderId="0" xfId="42" applyFont="1" applyFill="1" applyAlignment="1">
      <alignment/>
    </xf>
    <xf numFmtId="9" fontId="5" fillId="0" borderId="0" xfId="59" applyFont="1" applyFill="1" applyAlignment="1">
      <alignment/>
    </xf>
    <xf numFmtId="49" fontId="5" fillId="0" borderId="44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43" fontId="5" fillId="0" borderId="16" xfId="42" applyNumberFormat="1" applyFont="1" applyFill="1" applyBorder="1" applyAlignment="1">
      <alignment/>
    </xf>
    <xf numFmtId="43" fontId="5" fillId="0" borderId="45" xfId="42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45" xfId="0" applyNumberFormat="1" applyFont="1" applyFill="1" applyBorder="1" applyAlignment="1">
      <alignment/>
    </xf>
    <xf numFmtId="166" fontId="5" fillId="0" borderId="16" xfId="42" applyNumberFormat="1" applyFont="1" applyFill="1" applyBorder="1" applyAlignment="1">
      <alignment/>
    </xf>
    <xf numFmtId="10" fontId="5" fillId="0" borderId="44" xfId="59" applyNumberFormat="1" applyFont="1" applyFill="1" applyBorder="1" applyAlignment="1">
      <alignment/>
    </xf>
    <xf numFmtId="167" fontId="5" fillId="0" borderId="0" xfId="0" applyNumberFormat="1" applyFont="1" applyFill="1" applyAlignment="1">
      <alignment/>
    </xf>
    <xf numFmtId="43" fontId="5" fillId="0" borderId="44" xfId="0" applyNumberFormat="1" applyFont="1" applyFill="1" applyBorder="1" applyAlignment="1">
      <alignment/>
    </xf>
    <xf numFmtId="164" fontId="5" fillId="0" borderId="16" xfId="42" applyNumberFormat="1" applyFont="1" applyFill="1" applyBorder="1" applyAlignment="1">
      <alignment horizontal="center"/>
    </xf>
    <xf numFmtId="43" fontId="5" fillId="0" borderId="44" xfId="42" applyFont="1" applyFill="1" applyBorder="1" applyAlignment="1">
      <alignment horizontal="right"/>
    </xf>
    <xf numFmtId="9" fontId="5" fillId="0" borderId="44" xfId="59" applyFont="1" applyFill="1" applyBorder="1" applyAlignment="1">
      <alignment/>
    </xf>
    <xf numFmtId="17" fontId="5" fillId="0" borderId="0" xfId="0" applyNumberFormat="1" applyFont="1" applyFill="1" applyAlignment="1" quotePrefix="1">
      <alignment horizontal="center"/>
    </xf>
    <xf numFmtId="9" fontId="5" fillId="0" borderId="45" xfId="59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4" fontId="6" fillId="0" borderId="0" xfId="0" applyNumberFormat="1" applyFont="1" applyAlignment="1">
      <alignment/>
    </xf>
    <xf numFmtId="43" fontId="6" fillId="0" borderId="45" xfId="42" applyFont="1" applyBorder="1" applyAlignment="1">
      <alignment/>
    </xf>
    <xf numFmtId="43" fontId="92" fillId="0" borderId="0" xfId="42" applyFont="1" applyFill="1" applyBorder="1" applyAlignment="1">
      <alignment horizontal="left" indent="2"/>
    </xf>
    <xf numFmtId="43" fontId="93" fillId="0" borderId="0" xfId="42" applyFont="1" applyFill="1" applyAlignment="1">
      <alignment/>
    </xf>
    <xf numFmtId="43" fontId="93" fillId="0" borderId="16" xfId="42" applyFont="1" applyFill="1" applyBorder="1" applyAlignment="1">
      <alignment/>
    </xf>
    <xf numFmtId="43" fontId="91" fillId="0" borderId="0" xfId="42" applyFont="1" applyAlignment="1">
      <alignment/>
    </xf>
    <xf numFmtId="0" fontId="91" fillId="0" borderId="0" xfId="0" applyFont="1" applyAlignment="1">
      <alignment/>
    </xf>
    <xf numFmtId="43" fontId="91" fillId="0" borderId="0" xfId="0" applyNumberFormat="1" applyFont="1" applyAlignment="1">
      <alignment/>
    </xf>
    <xf numFmtId="4" fontId="91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0" fontId="11" fillId="0" borderId="0" xfId="0" applyFont="1" applyFill="1" applyAlignment="1">
      <alignment/>
    </xf>
    <xf numFmtId="43" fontId="4" fillId="0" borderId="45" xfId="42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43" fontId="5" fillId="0" borderId="53" xfId="42" applyFont="1" applyFill="1" applyBorder="1" applyAlignment="1">
      <alignment horizontal="center" wrapText="1"/>
    </xf>
    <xf numFmtId="43" fontId="5" fillId="0" borderId="55" xfId="42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3" fontId="7" fillId="0" borderId="0" xfId="42" applyFont="1" applyFill="1" applyAlignment="1">
      <alignment horizontal="center"/>
    </xf>
    <xf numFmtId="43" fontId="7" fillId="0" borderId="53" xfId="42" applyFont="1" applyFill="1" applyBorder="1" applyAlignment="1">
      <alignment horizontal="center" wrapText="1"/>
    </xf>
    <xf numFmtId="43" fontId="7" fillId="0" borderId="55" xfId="42" applyFont="1" applyFill="1" applyBorder="1" applyAlignment="1">
      <alignment horizontal="center" wrapText="1"/>
    </xf>
    <xf numFmtId="43" fontId="7" fillId="0" borderId="16" xfId="42" applyFont="1" applyFill="1" applyBorder="1" applyAlignment="1">
      <alignment horizontal="center"/>
    </xf>
    <xf numFmtId="43" fontId="17" fillId="0" borderId="0" xfId="42" applyFont="1" applyFill="1" applyAlignment="1">
      <alignment horizontal="center"/>
    </xf>
    <xf numFmtId="43" fontId="19" fillId="0" borderId="53" xfId="42" applyFont="1" applyFill="1" applyBorder="1" applyAlignment="1">
      <alignment horizontal="center" wrapText="1"/>
    </xf>
    <xf numFmtId="43" fontId="19" fillId="0" borderId="55" xfId="42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17" fontId="8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3" fontId="3" fillId="0" borderId="47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48" xfId="0" applyNumberFormat="1" applyFont="1" applyBorder="1" applyAlignment="1">
      <alignment horizontal="center"/>
    </xf>
    <xf numFmtId="43" fontId="95" fillId="13" borderId="0" xfId="0" applyNumberFormat="1" applyFont="1" applyFill="1" applyBorder="1" applyAlignment="1">
      <alignment/>
    </xf>
    <xf numFmtId="43" fontId="66" fillId="0" borderId="33" xfId="42" applyFont="1" applyFill="1" applyBorder="1" applyAlignment="1">
      <alignment/>
    </xf>
    <xf numFmtId="43" fontId="96" fillId="0" borderId="0" xfId="0" applyNumberFormat="1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95" fillId="0" borderId="0" xfId="0" applyFont="1" applyAlignment="1">
      <alignment/>
    </xf>
    <xf numFmtId="0" fontId="97" fillId="0" borderId="0" xfId="0" applyFont="1" applyAlignment="1">
      <alignment/>
    </xf>
    <xf numFmtId="43" fontId="98" fillId="0" borderId="0" xfId="42" applyFont="1" applyBorder="1" applyAlignment="1">
      <alignment/>
    </xf>
    <xf numFmtId="43" fontId="95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104775</xdr:rowOff>
    </xdr:from>
    <xdr:to>
      <xdr:col>0</xdr:col>
      <xdr:colOff>1228725</xdr:colOff>
      <xdr:row>74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39450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64</xdr:row>
      <xdr:rowOff>152400</xdr:rowOff>
    </xdr:from>
    <xdr:to>
      <xdr:col>4</xdr:col>
      <xdr:colOff>104775</xdr:colOff>
      <xdr:row>73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1056322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9525</xdr:rowOff>
    </xdr:from>
    <xdr:to>
      <xdr:col>0</xdr:col>
      <xdr:colOff>1047750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95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Alma\fs%20JANUARY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LMA\fs2016\FSNOV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Sheet2"/>
      <sheetName val="sacu 2"/>
      <sheetName val="TR"/>
      <sheetName val="MDS"/>
      <sheetName val="REVeXP"/>
      <sheetName val="CSHFLOW"/>
      <sheetName val="BALsHT"/>
    </sheetNames>
    <sheetDataSet>
      <sheetData sheetId="5">
        <row r="1">
          <cell r="A1" t="str">
            <v>BACOLOD WATER DISTRICT</v>
          </cell>
        </row>
        <row r="88">
          <cell r="A88" t="str">
            <v>   ALMA S. MAGLANA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mds"/>
      <sheetName val="REV&amp;EXP"/>
      <sheetName val="BLSHT"/>
      <sheetName val="closing"/>
      <sheetName val="cf"/>
      <sheetName val="PO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zoomScale="80" zoomScaleNormal="80" zoomScalePageLayoutView="0" workbookViewId="0" topLeftCell="A1">
      <pane xSplit="1" ySplit="4" topLeftCell="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30" sqref="S130"/>
    </sheetView>
  </sheetViews>
  <sheetFormatPr defaultColWidth="9.140625" defaultRowHeight="12.75"/>
  <cols>
    <col min="1" max="1" width="6.7109375" style="284" customWidth="1"/>
    <col min="2" max="2" width="33.00390625" style="284" customWidth="1"/>
    <col min="3" max="3" width="1.8515625" style="284" customWidth="1"/>
    <col min="4" max="4" width="16.140625" style="284" customWidth="1"/>
    <col min="5" max="5" width="2.421875" style="284" customWidth="1"/>
    <col min="6" max="6" width="1.8515625" style="284" customWidth="1"/>
    <col min="7" max="7" width="16.28125" style="284" customWidth="1"/>
    <col min="8" max="8" width="3.421875" style="284" customWidth="1"/>
    <col min="9" max="9" width="17.00390625" style="284" customWidth="1"/>
    <col min="10" max="10" width="3.421875" style="284" customWidth="1"/>
    <col min="11" max="11" width="18.28125" style="284" customWidth="1"/>
    <col min="12" max="12" width="3.421875" style="284" customWidth="1"/>
    <col min="13" max="13" width="16.421875" style="284" customWidth="1"/>
    <col min="14" max="14" width="17.421875" style="284" customWidth="1"/>
    <col min="15" max="15" width="3.8515625" style="284" customWidth="1"/>
    <col min="16" max="16" width="2.28125" style="284" customWidth="1"/>
    <col min="17" max="17" width="16.8515625" style="284" customWidth="1"/>
    <col min="18" max="18" width="14.28125" style="284" customWidth="1"/>
    <col min="19" max="19" width="13.57421875" style="284" customWidth="1"/>
    <col min="20" max="16384" width="9.140625" style="284" customWidth="1"/>
  </cols>
  <sheetData>
    <row r="1" spans="1:20" ht="12.75">
      <c r="A1" s="363" t="s">
        <v>0</v>
      </c>
      <c r="B1" s="363"/>
      <c r="C1" s="363"/>
      <c r="D1" s="363"/>
      <c r="E1" s="363"/>
      <c r="F1" s="363"/>
      <c r="G1" s="36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283"/>
      <c r="S1" s="283"/>
      <c r="T1" s="283"/>
    </row>
    <row r="2" spans="1:20" ht="12.75">
      <c r="A2" s="285"/>
      <c r="B2" s="286"/>
      <c r="C2" s="287" t="s">
        <v>576</v>
      </c>
      <c r="D2" s="286"/>
      <c r="E2" s="286"/>
      <c r="F2" s="286"/>
      <c r="G2" s="286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283"/>
      <c r="S2" s="283"/>
      <c r="T2" s="283"/>
    </row>
    <row r="3" spans="1:20" ht="12.75">
      <c r="A3" s="285"/>
      <c r="B3" s="285"/>
      <c r="C3" s="285"/>
      <c r="D3" s="285"/>
      <c r="E3" s="288" t="s">
        <v>1</v>
      </c>
      <c r="F3" s="285"/>
      <c r="G3" s="285"/>
      <c r="H3" s="100"/>
      <c r="I3" s="100"/>
      <c r="J3" s="107" t="s">
        <v>2</v>
      </c>
      <c r="K3" s="100"/>
      <c r="L3" s="100"/>
      <c r="M3" s="100"/>
      <c r="N3" s="100"/>
      <c r="O3" s="107" t="s">
        <v>3</v>
      </c>
      <c r="P3" s="100"/>
      <c r="Q3" s="100"/>
      <c r="R3" s="283"/>
      <c r="S3" s="283"/>
      <c r="T3" s="283"/>
    </row>
    <row r="4" spans="1:17" ht="12.75">
      <c r="A4" s="289" t="s">
        <v>4</v>
      </c>
      <c r="B4" s="289" t="s">
        <v>5</v>
      </c>
      <c r="C4" s="100"/>
      <c r="D4" s="289" t="s">
        <v>6</v>
      </c>
      <c r="E4" s="107"/>
      <c r="F4" s="100"/>
      <c r="G4" s="289" t="s">
        <v>7</v>
      </c>
      <c r="H4" s="100"/>
      <c r="I4" s="289" t="s">
        <v>6</v>
      </c>
      <c r="J4" s="100"/>
      <c r="K4" s="289" t="s">
        <v>7</v>
      </c>
      <c r="L4" s="100"/>
      <c r="M4" s="100"/>
      <c r="N4" s="289" t="s">
        <v>6</v>
      </c>
      <c r="O4" s="107"/>
      <c r="P4" s="100"/>
      <c r="Q4" s="289" t="s">
        <v>7</v>
      </c>
    </row>
    <row r="5" spans="1:17" ht="12.75">
      <c r="A5" s="290">
        <v>200</v>
      </c>
      <c r="B5" s="285" t="s">
        <v>277</v>
      </c>
      <c r="C5" s="291" t="s">
        <v>8</v>
      </c>
      <c r="D5" s="292"/>
      <c r="E5" s="292"/>
      <c r="F5" s="285"/>
      <c r="G5" s="236">
        <v>4300</v>
      </c>
      <c r="H5" s="100"/>
      <c r="I5" s="236">
        <v>31202095.63</v>
      </c>
      <c r="J5" s="292"/>
      <c r="K5" s="285"/>
      <c r="L5" s="285"/>
      <c r="M5" s="100"/>
      <c r="N5" s="236">
        <f>+I5+D5</f>
        <v>31202095.63</v>
      </c>
      <c r="O5" s="292"/>
      <c r="P5" s="285"/>
      <c r="Q5" s="293">
        <f>+G5+K5</f>
        <v>4300</v>
      </c>
    </row>
    <row r="6" spans="1:17" ht="12.75">
      <c r="A6" s="290">
        <v>201</v>
      </c>
      <c r="B6" s="285" t="s">
        <v>481</v>
      </c>
      <c r="C6" s="291"/>
      <c r="D6" s="292"/>
      <c r="E6" s="292"/>
      <c r="F6" s="285"/>
      <c r="G6" s="236"/>
      <c r="H6" s="100"/>
      <c r="I6" s="236">
        <v>493921</v>
      </c>
      <c r="J6" s="292"/>
      <c r="K6" s="285"/>
      <c r="L6" s="285"/>
      <c r="M6" s="100"/>
      <c r="N6" s="236">
        <f>+D6+I6</f>
        <v>493921</v>
      </c>
      <c r="O6" s="292"/>
      <c r="P6" s="285"/>
      <c r="Q6" s="293"/>
    </row>
    <row r="7" spans="1:17" ht="12.75">
      <c r="A7" s="290"/>
      <c r="B7" s="285" t="s">
        <v>369</v>
      </c>
      <c r="C7" s="291"/>
      <c r="D7" s="292"/>
      <c r="E7" s="292"/>
      <c r="F7" s="285"/>
      <c r="G7" s="236"/>
      <c r="H7" s="100"/>
      <c r="I7" s="236"/>
      <c r="J7" s="292"/>
      <c r="K7" s="285"/>
      <c r="L7" s="285"/>
      <c r="M7" s="100"/>
      <c r="N7" s="236">
        <f>+D7+I7</f>
        <v>0</v>
      </c>
      <c r="O7" s="292"/>
      <c r="P7" s="285"/>
      <c r="Q7" s="293">
        <f>+G7+K7</f>
        <v>0</v>
      </c>
    </row>
    <row r="8" spans="1:17" ht="12.75">
      <c r="A8" s="290"/>
      <c r="B8" s="285" t="s">
        <v>368</v>
      </c>
      <c r="C8" s="285"/>
      <c r="D8" s="292"/>
      <c r="E8" s="292"/>
      <c r="F8" s="285"/>
      <c r="G8" s="236"/>
      <c r="H8" s="100"/>
      <c r="I8" s="236"/>
      <c r="J8" s="292"/>
      <c r="K8" s="236"/>
      <c r="L8" s="236"/>
      <c r="M8" s="100"/>
      <c r="N8" s="236">
        <f>+I8+D8</f>
        <v>0</v>
      </c>
      <c r="O8" s="292"/>
      <c r="P8" s="285"/>
      <c r="Q8" s="236">
        <f>+G8</f>
        <v>0</v>
      </c>
    </row>
    <row r="9" spans="1:17" ht="12.75">
      <c r="A9" s="290">
        <v>300</v>
      </c>
      <c r="B9" s="285" t="s">
        <v>9</v>
      </c>
      <c r="C9" s="285"/>
      <c r="D9" s="236"/>
      <c r="E9" s="285"/>
      <c r="F9" s="291"/>
      <c r="G9" s="236">
        <v>83895.1</v>
      </c>
      <c r="H9" s="100"/>
      <c r="I9" s="236"/>
      <c r="J9" s="285"/>
      <c r="K9" s="236">
        <v>8410612.4</v>
      </c>
      <c r="L9" s="292"/>
      <c r="M9" s="100"/>
      <c r="N9" s="236">
        <f>+D9+I9</f>
        <v>0</v>
      </c>
      <c r="O9" s="285"/>
      <c r="P9" s="291"/>
      <c r="Q9" s="292">
        <f>+K9+G9</f>
        <v>8494507.5</v>
      </c>
    </row>
    <row r="10" spans="1:17" ht="12.75">
      <c r="A10" s="290"/>
      <c r="B10" s="285" t="s">
        <v>258</v>
      </c>
      <c r="C10" s="285"/>
      <c r="D10" s="292"/>
      <c r="E10" s="292"/>
      <c r="F10" s="285"/>
      <c r="G10" s="236"/>
      <c r="H10" s="100"/>
      <c r="I10" s="236"/>
      <c r="J10" s="292"/>
      <c r="K10" s="285"/>
      <c r="L10" s="285"/>
      <c r="M10" s="100"/>
      <c r="N10" s="236">
        <f>+D10+I10</f>
        <v>0</v>
      </c>
      <c r="O10" s="292"/>
      <c r="P10" s="285"/>
      <c r="Q10" s="292">
        <f>+G10+K10</f>
        <v>0</v>
      </c>
    </row>
    <row r="11" spans="1:17" ht="12.75">
      <c r="A11" s="290">
        <v>178</v>
      </c>
      <c r="B11" s="285" t="s">
        <v>280</v>
      </c>
      <c r="C11" s="285"/>
      <c r="D11" s="292"/>
      <c r="E11" s="292"/>
      <c r="F11" s="285"/>
      <c r="G11" s="236">
        <v>645.58</v>
      </c>
      <c r="H11" s="100"/>
      <c r="I11" s="236">
        <v>4767.58</v>
      </c>
      <c r="J11" s="292"/>
      <c r="K11" s="285"/>
      <c r="L11" s="285"/>
      <c r="M11" s="100"/>
      <c r="N11" s="236">
        <f>+I11+D11</f>
        <v>4767.58</v>
      </c>
      <c r="O11" s="292"/>
      <c r="P11" s="285"/>
      <c r="Q11" s="292">
        <f>+G11</f>
        <v>645.58</v>
      </c>
    </row>
    <row r="12" spans="1:17" ht="12.75">
      <c r="A12" s="290">
        <v>149</v>
      </c>
      <c r="B12" s="285" t="s">
        <v>279</v>
      </c>
      <c r="C12" s="285"/>
      <c r="D12" s="292"/>
      <c r="E12" s="292"/>
      <c r="F12" s="285"/>
      <c r="G12" s="236">
        <v>15094.35</v>
      </c>
      <c r="H12" s="100"/>
      <c r="I12" s="236">
        <v>288068.25</v>
      </c>
      <c r="J12" s="292"/>
      <c r="K12" s="285"/>
      <c r="L12" s="293"/>
      <c r="M12" s="100"/>
      <c r="N12" s="236">
        <f>+I12+D12</f>
        <v>288068.25</v>
      </c>
      <c r="O12" s="292"/>
      <c r="P12" s="285"/>
      <c r="Q12" s="292">
        <f>+G12+K12</f>
        <v>15094.35</v>
      </c>
    </row>
    <row r="13" spans="1:17" ht="12.75">
      <c r="A13" s="290"/>
      <c r="B13" s="285" t="s">
        <v>564</v>
      </c>
      <c r="C13" s="285"/>
      <c r="D13" s="292"/>
      <c r="E13" s="292"/>
      <c r="F13" s="285"/>
      <c r="G13" s="236"/>
      <c r="H13" s="100"/>
      <c r="I13" s="236">
        <v>45260.6</v>
      </c>
      <c r="J13" s="292"/>
      <c r="K13" s="285"/>
      <c r="L13" s="293"/>
      <c r="M13" s="100"/>
      <c r="N13" s="236">
        <f>+I13+D13</f>
        <v>45260.6</v>
      </c>
      <c r="O13" s="292"/>
      <c r="P13" s="285"/>
      <c r="Q13" s="292"/>
    </row>
    <row r="14" spans="1:17" ht="12.75">
      <c r="A14" s="290">
        <v>102</v>
      </c>
      <c r="B14" s="285" t="s">
        <v>278</v>
      </c>
      <c r="C14" s="285"/>
      <c r="D14" s="236">
        <v>72649.05</v>
      </c>
      <c r="E14" s="292"/>
      <c r="F14" s="285"/>
      <c r="G14" s="236"/>
      <c r="H14" s="100"/>
      <c r="I14" s="236">
        <v>13405.55</v>
      </c>
      <c r="J14" s="292"/>
      <c r="K14" s="285"/>
      <c r="L14" s="285"/>
      <c r="M14" s="100"/>
      <c r="N14" s="236">
        <f>+I14+D14</f>
        <v>86054.6</v>
      </c>
      <c r="O14" s="292"/>
      <c r="P14" s="285"/>
      <c r="Q14" s="292">
        <f>+G14+K14</f>
        <v>0</v>
      </c>
    </row>
    <row r="15" spans="1:17" ht="12.75">
      <c r="A15" s="290">
        <v>111</v>
      </c>
      <c r="B15" s="285" t="s">
        <v>451</v>
      </c>
      <c r="C15" s="285"/>
      <c r="D15" s="236">
        <v>20901.2</v>
      </c>
      <c r="E15" s="292"/>
      <c r="F15" s="285"/>
      <c r="G15" s="236"/>
      <c r="H15" s="100"/>
      <c r="I15" s="236">
        <v>6361121.27</v>
      </c>
      <c r="J15" s="292"/>
      <c r="K15" s="285"/>
      <c r="L15" s="293"/>
      <c r="M15" s="100"/>
      <c r="N15" s="236">
        <f aca="true" t="shared" si="0" ref="N15:N23">+D15+I15</f>
        <v>6382022.47</v>
      </c>
      <c r="O15" s="292"/>
      <c r="P15" s="285"/>
      <c r="Q15" s="292">
        <f>+K15+G15</f>
        <v>0</v>
      </c>
    </row>
    <row r="16" spans="1:17" ht="12.75">
      <c r="A16" s="290">
        <v>112</v>
      </c>
      <c r="B16" s="285" t="s">
        <v>534</v>
      </c>
      <c r="C16" s="285"/>
      <c r="D16" s="236">
        <v>36193.3</v>
      </c>
      <c r="E16" s="292"/>
      <c r="F16" s="285"/>
      <c r="G16" s="236"/>
      <c r="H16" s="100"/>
      <c r="I16" s="236">
        <v>2352972.7</v>
      </c>
      <c r="J16" s="292"/>
      <c r="K16" s="285"/>
      <c r="L16" s="293"/>
      <c r="M16" s="100"/>
      <c r="N16" s="236">
        <f t="shared" si="0"/>
        <v>2389166</v>
      </c>
      <c r="O16" s="292"/>
      <c r="P16" s="285"/>
      <c r="Q16" s="292"/>
    </row>
    <row r="17" spans="1:17" ht="12.75">
      <c r="A17" s="290">
        <v>113</v>
      </c>
      <c r="B17" s="285" t="s">
        <v>452</v>
      </c>
      <c r="C17" s="285"/>
      <c r="D17" s="236">
        <v>20335.35</v>
      </c>
      <c r="E17" s="292"/>
      <c r="F17" s="285"/>
      <c r="G17" s="236"/>
      <c r="H17" s="100"/>
      <c r="I17" s="236">
        <v>666561.98</v>
      </c>
      <c r="J17" s="292"/>
      <c r="K17" s="285"/>
      <c r="L17" s="293"/>
      <c r="M17" s="100"/>
      <c r="N17" s="236">
        <f t="shared" si="0"/>
        <v>686897.33</v>
      </c>
      <c r="O17" s="292"/>
      <c r="P17" s="285"/>
      <c r="Q17" s="292"/>
    </row>
    <row r="18" spans="1:17" ht="12.75">
      <c r="A18" s="290"/>
      <c r="B18" s="285" t="s">
        <v>570</v>
      </c>
      <c r="C18" s="285"/>
      <c r="D18" s="236"/>
      <c r="E18" s="292"/>
      <c r="F18" s="285"/>
      <c r="G18" s="236"/>
      <c r="H18" s="100"/>
      <c r="I18" s="236">
        <v>466690.37</v>
      </c>
      <c r="J18" s="292"/>
      <c r="K18" s="285"/>
      <c r="L18" s="293"/>
      <c r="M18" s="100"/>
      <c r="N18" s="236">
        <f t="shared" si="0"/>
        <v>466690.37</v>
      </c>
      <c r="O18" s="292"/>
      <c r="P18" s="285"/>
      <c r="Q18" s="292"/>
    </row>
    <row r="19" spans="1:19" ht="12.75">
      <c r="A19" s="290"/>
      <c r="B19" s="285" t="s">
        <v>375</v>
      </c>
      <c r="C19" s="285"/>
      <c r="D19" s="292"/>
      <c r="E19" s="292"/>
      <c r="F19" s="285"/>
      <c r="G19" s="236"/>
      <c r="H19" s="100"/>
      <c r="I19" s="236"/>
      <c r="J19" s="292"/>
      <c r="K19" s="285"/>
      <c r="L19" s="285"/>
      <c r="M19" s="100"/>
      <c r="N19" s="236">
        <f t="shared" si="0"/>
        <v>0</v>
      </c>
      <c r="O19" s="292"/>
      <c r="P19" s="285"/>
      <c r="Q19" s="292">
        <f>+G19+K19</f>
        <v>0</v>
      </c>
      <c r="S19" s="284">
        <v>80768.7</v>
      </c>
    </row>
    <row r="20" spans="1:17" ht="12.75">
      <c r="A20" s="290">
        <v>104</v>
      </c>
      <c r="B20" s="285" t="s">
        <v>453</v>
      </c>
      <c r="C20" s="285"/>
      <c r="D20" s="292"/>
      <c r="E20" s="292"/>
      <c r="F20" s="285"/>
      <c r="G20" s="236">
        <v>5000</v>
      </c>
      <c r="H20" s="100"/>
      <c r="I20" s="236">
        <v>5000</v>
      </c>
      <c r="J20" s="292"/>
      <c r="K20" s="236"/>
      <c r="L20" s="285"/>
      <c r="M20" s="100"/>
      <c r="N20" s="236">
        <f t="shared" si="0"/>
        <v>5000</v>
      </c>
      <c r="O20" s="292"/>
      <c r="P20" s="285"/>
      <c r="Q20" s="292">
        <f>+G20+K20</f>
        <v>5000</v>
      </c>
    </row>
    <row r="21" spans="1:20" ht="12.75">
      <c r="A21" s="290">
        <v>121</v>
      </c>
      <c r="B21" s="285" t="s">
        <v>281</v>
      </c>
      <c r="C21" s="285"/>
      <c r="D21" s="292"/>
      <c r="E21" s="292"/>
      <c r="F21" s="285"/>
      <c r="G21" s="236">
        <v>44155.35</v>
      </c>
      <c r="H21" s="100"/>
      <c r="I21" s="236">
        <v>1216608.46</v>
      </c>
      <c r="J21" s="292"/>
      <c r="K21" s="285"/>
      <c r="L21" s="285"/>
      <c r="M21" s="100"/>
      <c r="N21" s="236">
        <f t="shared" si="0"/>
        <v>1216608.46</v>
      </c>
      <c r="O21" s="292"/>
      <c r="P21" s="285"/>
      <c r="Q21" s="292">
        <f>+G21+K21</f>
        <v>44155.35</v>
      </c>
      <c r="R21" s="283"/>
      <c r="S21" s="283"/>
      <c r="T21" s="283"/>
    </row>
    <row r="22" spans="1:20" ht="12.75">
      <c r="A22" s="290">
        <v>146</v>
      </c>
      <c r="B22" s="285" t="s">
        <v>348</v>
      </c>
      <c r="C22" s="285"/>
      <c r="D22" s="292"/>
      <c r="E22" s="292"/>
      <c r="F22" s="285"/>
      <c r="G22" s="236">
        <v>2000</v>
      </c>
      <c r="H22" s="100"/>
      <c r="I22" s="236">
        <v>55571.63</v>
      </c>
      <c r="J22" s="292"/>
      <c r="K22" s="236"/>
      <c r="L22" s="285"/>
      <c r="M22" s="100"/>
      <c r="N22" s="236">
        <f t="shared" si="0"/>
        <v>55571.63</v>
      </c>
      <c r="O22" s="292"/>
      <c r="P22" s="285"/>
      <c r="Q22" s="292">
        <f>++G22+K22</f>
        <v>2000</v>
      </c>
      <c r="R22" s="283"/>
      <c r="S22" s="283"/>
      <c r="T22" s="283"/>
    </row>
    <row r="23" spans="1:20" ht="12.75">
      <c r="A23" s="290"/>
      <c r="B23" s="285" t="s">
        <v>416</v>
      </c>
      <c r="C23" s="285"/>
      <c r="D23" s="292"/>
      <c r="E23" s="292"/>
      <c r="F23" s="285"/>
      <c r="G23" s="236"/>
      <c r="H23" s="100"/>
      <c r="I23" s="236"/>
      <c r="J23" s="292"/>
      <c r="K23" s="285"/>
      <c r="L23" s="285"/>
      <c r="M23" s="100"/>
      <c r="N23" s="236">
        <f t="shared" si="0"/>
        <v>0</v>
      </c>
      <c r="O23" s="292"/>
      <c r="P23" s="285"/>
      <c r="Q23" s="292">
        <f>+G23+K23</f>
        <v>0</v>
      </c>
      <c r="R23" s="283"/>
      <c r="S23" s="283"/>
      <c r="T23" s="283"/>
    </row>
    <row r="24" spans="1:20" ht="12.75">
      <c r="A24" s="290">
        <v>301</v>
      </c>
      <c r="B24" s="285" t="s">
        <v>282</v>
      </c>
      <c r="C24" s="285"/>
      <c r="D24" s="292">
        <v>4671.65</v>
      </c>
      <c r="E24" s="292"/>
      <c r="F24" s="285"/>
      <c r="G24" s="236"/>
      <c r="H24" s="100"/>
      <c r="I24" s="236"/>
      <c r="J24" s="292"/>
      <c r="K24" s="236">
        <v>155214.69</v>
      </c>
      <c r="L24" s="285"/>
      <c r="M24" s="100"/>
      <c r="N24" s="236">
        <f>+D24</f>
        <v>4671.65</v>
      </c>
      <c r="O24" s="292"/>
      <c r="P24" s="285"/>
      <c r="Q24" s="292">
        <f>+K24+G24</f>
        <v>155214.69</v>
      </c>
      <c r="R24" s="283"/>
      <c r="S24" s="283"/>
      <c r="T24" s="283"/>
    </row>
    <row r="25" spans="1:20" ht="12.75">
      <c r="A25" s="290"/>
      <c r="B25" s="285" t="s">
        <v>283</v>
      </c>
      <c r="C25" s="285"/>
      <c r="D25" s="292"/>
      <c r="E25" s="292"/>
      <c r="F25" s="285"/>
      <c r="G25" s="236"/>
      <c r="H25" s="100"/>
      <c r="I25" s="236"/>
      <c r="J25" s="292"/>
      <c r="K25" s="285"/>
      <c r="L25" s="285"/>
      <c r="M25" s="100"/>
      <c r="N25" s="236">
        <f aca="true" t="shared" si="1" ref="N25:N33">+D25+I25</f>
        <v>0</v>
      </c>
      <c r="O25" s="292"/>
      <c r="P25" s="285"/>
      <c r="Q25" s="292">
        <f aca="true" t="shared" si="2" ref="Q25:Q34">+G25+K25</f>
        <v>0</v>
      </c>
      <c r="R25" s="283"/>
      <c r="S25" s="283"/>
      <c r="T25" s="283"/>
    </row>
    <row r="26" spans="1:20" ht="12.75">
      <c r="A26" s="290"/>
      <c r="B26" s="285" t="s">
        <v>10</v>
      </c>
      <c r="C26" s="285"/>
      <c r="D26" s="292"/>
      <c r="E26" s="292"/>
      <c r="F26" s="285"/>
      <c r="G26" s="236"/>
      <c r="H26" s="100"/>
      <c r="I26" s="236"/>
      <c r="J26" s="292"/>
      <c r="K26" s="285"/>
      <c r="L26" s="285"/>
      <c r="M26" s="100"/>
      <c r="N26" s="236">
        <f t="shared" si="1"/>
        <v>0</v>
      </c>
      <c r="O26" s="292"/>
      <c r="P26" s="285"/>
      <c r="Q26" s="292">
        <f t="shared" si="2"/>
        <v>0</v>
      </c>
      <c r="R26" s="283"/>
      <c r="S26" s="283"/>
      <c r="T26" s="283"/>
    </row>
    <row r="27" spans="1:20" ht="12.75">
      <c r="A27" s="290"/>
      <c r="B27" s="285" t="s">
        <v>328</v>
      </c>
      <c r="C27" s="285"/>
      <c r="D27" s="292"/>
      <c r="E27" s="292"/>
      <c r="F27" s="285"/>
      <c r="G27" s="236"/>
      <c r="H27" s="100"/>
      <c r="I27" s="236"/>
      <c r="J27" s="292"/>
      <c r="K27" s="285"/>
      <c r="L27" s="285"/>
      <c r="M27" s="100"/>
      <c r="N27" s="236">
        <f t="shared" si="1"/>
        <v>0</v>
      </c>
      <c r="O27" s="292"/>
      <c r="P27" s="285"/>
      <c r="Q27" s="292">
        <f t="shared" si="2"/>
        <v>0</v>
      </c>
      <c r="R27" s="283"/>
      <c r="S27" s="283"/>
      <c r="T27" s="283"/>
    </row>
    <row r="28" spans="1:20" ht="12.75">
      <c r="A28" s="290">
        <v>155</v>
      </c>
      <c r="B28" s="285" t="s">
        <v>422</v>
      </c>
      <c r="C28" s="285"/>
      <c r="D28" s="292"/>
      <c r="E28" s="292"/>
      <c r="F28" s="285"/>
      <c r="G28" s="236">
        <v>5542.4</v>
      </c>
      <c r="H28" s="100"/>
      <c r="I28" s="236">
        <v>49550.39</v>
      </c>
      <c r="J28" s="292"/>
      <c r="K28" s="285"/>
      <c r="L28" s="285"/>
      <c r="M28" s="100"/>
      <c r="N28" s="236">
        <f>+D28+I28</f>
        <v>49550.39</v>
      </c>
      <c r="O28" s="292"/>
      <c r="P28" s="285"/>
      <c r="Q28" s="292">
        <f>+G28+K28</f>
        <v>5542.4</v>
      </c>
      <c r="R28" s="283"/>
      <c r="S28" s="283"/>
      <c r="T28" s="283"/>
    </row>
    <row r="29" spans="1:20" ht="12.75">
      <c r="A29" s="290">
        <v>156</v>
      </c>
      <c r="B29" s="285" t="s">
        <v>545</v>
      </c>
      <c r="C29" s="285"/>
      <c r="D29" s="292"/>
      <c r="E29" s="292"/>
      <c r="F29" s="285"/>
      <c r="G29" s="236">
        <v>19679</v>
      </c>
      <c r="H29" s="100"/>
      <c r="I29" s="236">
        <v>38579</v>
      </c>
      <c r="J29" s="292"/>
      <c r="K29" s="285"/>
      <c r="L29" s="285"/>
      <c r="M29" s="100"/>
      <c r="N29" s="236">
        <f>+D29+I29</f>
        <v>38579</v>
      </c>
      <c r="O29" s="292"/>
      <c r="P29" s="285"/>
      <c r="Q29" s="292">
        <f>+G29+K29</f>
        <v>19679</v>
      </c>
      <c r="R29" s="283"/>
      <c r="S29" s="283"/>
      <c r="T29" s="283"/>
    </row>
    <row r="30" spans="1:20" ht="12.75">
      <c r="A30" s="290">
        <v>165</v>
      </c>
      <c r="B30" s="285" t="s">
        <v>454</v>
      </c>
      <c r="C30" s="285"/>
      <c r="D30" s="292">
        <v>152570.53</v>
      </c>
      <c r="E30" s="292"/>
      <c r="F30" s="285"/>
      <c r="G30" s="236"/>
      <c r="H30" s="100"/>
      <c r="I30" s="236">
        <v>251362.78</v>
      </c>
      <c r="J30" s="292"/>
      <c r="K30" s="285"/>
      <c r="L30" s="285"/>
      <c r="M30" s="100"/>
      <c r="N30" s="236">
        <f>+D30+I30</f>
        <v>403933.31</v>
      </c>
      <c r="O30" s="292"/>
      <c r="P30" s="285"/>
      <c r="Q30" s="292">
        <f>+G30+K30</f>
        <v>0</v>
      </c>
      <c r="R30" s="283"/>
      <c r="S30" s="283"/>
      <c r="T30" s="283"/>
    </row>
    <row r="31" spans="1:20" ht="12.75">
      <c r="A31" s="290">
        <v>501</v>
      </c>
      <c r="B31" s="285" t="s">
        <v>459</v>
      </c>
      <c r="C31" s="285"/>
      <c r="D31" s="285"/>
      <c r="E31" s="285"/>
      <c r="F31" s="285"/>
      <c r="G31" s="292"/>
      <c r="H31" s="100"/>
      <c r="I31" s="236"/>
      <c r="J31" s="236"/>
      <c r="K31" s="236">
        <v>325542.96</v>
      </c>
      <c r="L31" s="236"/>
      <c r="M31" s="111"/>
      <c r="N31" s="236">
        <f t="shared" si="1"/>
        <v>0</v>
      </c>
      <c r="O31" s="285"/>
      <c r="P31" s="285"/>
      <c r="Q31" s="292">
        <f t="shared" si="2"/>
        <v>325542.96</v>
      </c>
      <c r="R31" s="283"/>
      <c r="S31" s="283"/>
      <c r="T31" s="283"/>
    </row>
    <row r="32" spans="1:20" ht="12.75">
      <c r="A32" s="290">
        <v>510</v>
      </c>
      <c r="B32" s="285" t="s">
        <v>11</v>
      </c>
      <c r="C32" s="285"/>
      <c r="D32" s="236"/>
      <c r="E32" s="285"/>
      <c r="F32" s="285"/>
      <c r="G32" s="292">
        <v>4671.65</v>
      </c>
      <c r="H32" s="100"/>
      <c r="I32" s="236"/>
      <c r="J32" s="236"/>
      <c r="K32" s="236">
        <v>8660907.15</v>
      </c>
      <c r="L32" s="236"/>
      <c r="M32" s="111"/>
      <c r="N32" s="236">
        <f t="shared" si="1"/>
        <v>0</v>
      </c>
      <c r="O32" s="285"/>
      <c r="P32" s="285"/>
      <c r="Q32" s="292">
        <f t="shared" si="2"/>
        <v>8665578.8</v>
      </c>
      <c r="R32" s="283"/>
      <c r="S32" s="283"/>
      <c r="T32" s="283"/>
    </row>
    <row r="33" spans="1:20" ht="12.75">
      <c r="A33" s="290"/>
      <c r="B33" s="285" t="s">
        <v>554</v>
      </c>
      <c r="C33" s="285"/>
      <c r="D33" s="236">
        <v>94614</v>
      </c>
      <c r="E33" s="285"/>
      <c r="F33" s="285"/>
      <c r="G33" s="292"/>
      <c r="H33" s="100"/>
      <c r="I33" s="236"/>
      <c r="J33" s="236"/>
      <c r="K33" s="236">
        <v>94614</v>
      </c>
      <c r="L33" s="236"/>
      <c r="M33" s="111"/>
      <c r="N33" s="236">
        <f t="shared" si="1"/>
        <v>94614</v>
      </c>
      <c r="O33" s="285"/>
      <c r="P33" s="285"/>
      <c r="Q33" s="292">
        <f t="shared" si="2"/>
        <v>94614</v>
      </c>
      <c r="R33" s="283"/>
      <c r="S33" s="283"/>
      <c r="T33" s="283"/>
    </row>
    <row r="34" spans="1:20" ht="12.75">
      <c r="A34" s="290">
        <v>444</v>
      </c>
      <c r="B34" s="285" t="s">
        <v>457</v>
      </c>
      <c r="C34" s="285"/>
      <c r="D34" s="236"/>
      <c r="E34" s="285"/>
      <c r="F34" s="285"/>
      <c r="G34" s="292"/>
      <c r="H34" s="100"/>
      <c r="I34" s="236"/>
      <c r="J34" s="236"/>
      <c r="K34" s="236">
        <v>21337545.82</v>
      </c>
      <c r="L34" s="236"/>
      <c r="M34" s="111"/>
      <c r="N34" s="236">
        <f>+D34</f>
        <v>0</v>
      </c>
      <c r="O34" s="285"/>
      <c r="P34" s="285"/>
      <c r="Q34" s="292">
        <f t="shared" si="2"/>
        <v>21337545.82</v>
      </c>
      <c r="R34" s="283"/>
      <c r="S34" s="283"/>
      <c r="T34" s="283"/>
    </row>
    <row r="35" spans="1:20" ht="12.75">
      <c r="A35" s="290">
        <v>450</v>
      </c>
      <c r="B35" s="285" t="s">
        <v>571</v>
      </c>
      <c r="C35" s="285"/>
      <c r="D35" s="236"/>
      <c r="E35" s="285"/>
      <c r="F35" s="285"/>
      <c r="G35" s="292"/>
      <c r="H35" s="100"/>
      <c r="I35" s="236"/>
      <c r="J35" s="236"/>
      <c r="K35" s="236">
        <v>525000</v>
      </c>
      <c r="L35" s="236"/>
      <c r="M35" s="111"/>
      <c r="N35" s="236">
        <f>+D35</f>
        <v>0</v>
      </c>
      <c r="O35" s="285"/>
      <c r="P35" s="285"/>
      <c r="Q35" s="292">
        <f>+K35+G35</f>
        <v>525000</v>
      </c>
      <c r="R35" s="283"/>
      <c r="S35" s="283"/>
      <c r="T35" s="283"/>
    </row>
    <row r="36" spans="1:20" ht="12.75">
      <c r="A36" s="290">
        <v>403</v>
      </c>
      <c r="B36" s="285" t="s">
        <v>356</v>
      </c>
      <c r="C36" s="285"/>
      <c r="D36" s="236"/>
      <c r="E36" s="285"/>
      <c r="F36" s="285"/>
      <c r="G36" s="292"/>
      <c r="H36" s="100"/>
      <c r="I36" s="236"/>
      <c r="J36" s="236"/>
      <c r="K36" s="236"/>
      <c r="L36" s="236"/>
      <c r="M36" s="111"/>
      <c r="N36" s="236">
        <f>+D36</f>
        <v>0</v>
      </c>
      <c r="O36" s="285"/>
      <c r="P36" s="285"/>
      <c r="Q36" s="292">
        <f>+G36+K36</f>
        <v>0</v>
      </c>
      <c r="R36" s="283"/>
      <c r="S36" s="283"/>
      <c r="T36" s="283"/>
    </row>
    <row r="37" spans="1:20" ht="12.75">
      <c r="A37" s="290"/>
      <c r="B37" s="285" t="s">
        <v>284</v>
      </c>
      <c r="C37" s="285"/>
      <c r="D37" s="236"/>
      <c r="E37" s="285"/>
      <c r="F37" s="285"/>
      <c r="G37" s="292"/>
      <c r="H37" s="100"/>
      <c r="I37" s="236"/>
      <c r="J37" s="236"/>
      <c r="K37" s="236"/>
      <c r="L37" s="236"/>
      <c r="M37" s="111"/>
      <c r="N37" s="236">
        <f>+D37</f>
        <v>0</v>
      </c>
      <c r="O37" s="285"/>
      <c r="P37" s="285"/>
      <c r="Q37" s="292">
        <f>+K37+G37</f>
        <v>0</v>
      </c>
      <c r="R37" s="283"/>
      <c r="S37" s="283"/>
      <c r="T37" s="283"/>
    </row>
    <row r="38" spans="1:20" ht="12.75">
      <c r="A38" s="290">
        <v>413</v>
      </c>
      <c r="B38" s="285" t="s">
        <v>379</v>
      </c>
      <c r="C38" s="285"/>
      <c r="D38" s="236"/>
      <c r="E38" s="285"/>
      <c r="F38" s="285"/>
      <c r="G38" s="292"/>
      <c r="H38" s="100"/>
      <c r="I38" s="236"/>
      <c r="J38" s="236"/>
      <c r="K38" s="236">
        <v>87193.08</v>
      </c>
      <c r="L38" s="236"/>
      <c r="M38" s="111"/>
      <c r="N38" s="236">
        <f>+D38+I38</f>
        <v>0</v>
      </c>
      <c r="O38" s="285"/>
      <c r="P38" s="285"/>
      <c r="Q38" s="292">
        <f>+G38+K38</f>
        <v>87193.08</v>
      </c>
      <c r="R38" s="283"/>
      <c r="S38" s="283"/>
      <c r="T38" s="283"/>
    </row>
    <row r="39" spans="1:20" ht="12.75">
      <c r="A39" s="290">
        <v>414</v>
      </c>
      <c r="B39" s="285" t="s">
        <v>380</v>
      </c>
      <c r="C39" s="285"/>
      <c r="D39" s="236"/>
      <c r="E39" s="285"/>
      <c r="F39" s="285"/>
      <c r="G39" s="292"/>
      <c r="H39" s="100"/>
      <c r="I39" s="236"/>
      <c r="J39" s="236"/>
      <c r="K39" s="236">
        <v>25088.9</v>
      </c>
      <c r="L39" s="236"/>
      <c r="M39" s="111"/>
      <c r="N39" s="236">
        <f>+D39+I39</f>
        <v>0</v>
      </c>
      <c r="O39" s="285"/>
      <c r="P39" s="285"/>
      <c r="Q39" s="292">
        <f>+G39+K39</f>
        <v>25088.9</v>
      </c>
      <c r="R39" s="283"/>
      <c r="S39" s="283"/>
      <c r="T39" s="283"/>
    </row>
    <row r="40" spans="1:20" ht="12.75">
      <c r="A40" s="290">
        <v>415</v>
      </c>
      <c r="B40" s="285" t="s">
        <v>381</v>
      </c>
      <c r="C40" s="285"/>
      <c r="D40" s="236"/>
      <c r="E40" s="285"/>
      <c r="F40" s="285"/>
      <c r="G40" s="292"/>
      <c r="H40" s="100"/>
      <c r="I40" s="236"/>
      <c r="J40" s="236"/>
      <c r="K40" s="236">
        <v>4475</v>
      </c>
      <c r="L40" s="236"/>
      <c r="M40" s="111"/>
      <c r="N40" s="236"/>
      <c r="O40" s="285"/>
      <c r="P40" s="285"/>
      <c r="Q40" s="292">
        <f>+G40+K40-D40</f>
        <v>4475</v>
      </c>
      <c r="R40" s="283"/>
      <c r="S40" s="294">
        <v>9542.69</v>
      </c>
      <c r="T40" s="283"/>
    </row>
    <row r="41" spans="1:20" ht="12.75">
      <c r="A41" s="290"/>
      <c r="B41" s="285" t="s">
        <v>285</v>
      </c>
      <c r="C41" s="285"/>
      <c r="D41" s="236"/>
      <c r="E41" s="285"/>
      <c r="F41" s="285"/>
      <c r="G41" s="292"/>
      <c r="H41" s="100"/>
      <c r="I41" s="236"/>
      <c r="J41" s="236"/>
      <c r="K41" s="236"/>
      <c r="L41" s="236"/>
      <c r="M41" s="111"/>
      <c r="N41" s="236">
        <f>+I41+D41</f>
        <v>0</v>
      </c>
      <c r="O41" s="285"/>
      <c r="P41" s="285"/>
      <c r="Q41" s="292">
        <f>+K41+G41</f>
        <v>0</v>
      </c>
      <c r="R41" s="283"/>
      <c r="S41" s="294">
        <v>6564.83</v>
      </c>
      <c r="T41" s="283"/>
    </row>
    <row r="42" spans="1:20" ht="12.75">
      <c r="A42" s="290"/>
      <c r="B42" s="285" t="s">
        <v>286</v>
      </c>
      <c r="C42" s="285"/>
      <c r="D42" s="236"/>
      <c r="E42" s="285"/>
      <c r="F42" s="285"/>
      <c r="G42" s="292"/>
      <c r="H42" s="100"/>
      <c r="I42" s="236"/>
      <c r="J42" s="236"/>
      <c r="K42" s="236"/>
      <c r="L42" s="236"/>
      <c r="M42" s="111"/>
      <c r="N42" s="236">
        <f>+I42+D42</f>
        <v>0</v>
      </c>
      <c r="O42" s="285"/>
      <c r="P42" s="285"/>
      <c r="Q42" s="292">
        <f>+K42+G42</f>
        <v>0</v>
      </c>
      <c r="R42" s="283"/>
      <c r="S42" s="294">
        <v>187500</v>
      </c>
      <c r="T42" s="283"/>
    </row>
    <row r="43" spans="1:20" ht="12.75">
      <c r="A43" s="290">
        <v>412</v>
      </c>
      <c r="B43" s="285" t="s">
        <v>455</v>
      </c>
      <c r="C43" s="285"/>
      <c r="D43" s="236"/>
      <c r="E43" s="285"/>
      <c r="F43" s="285"/>
      <c r="G43" s="292">
        <v>5429.46</v>
      </c>
      <c r="H43" s="100"/>
      <c r="I43" s="236"/>
      <c r="J43" s="236"/>
      <c r="K43" s="236">
        <v>32938.77</v>
      </c>
      <c r="L43" s="236"/>
      <c r="M43" s="111"/>
      <c r="N43" s="236">
        <f>+I43+D43</f>
        <v>0</v>
      </c>
      <c r="O43" s="285"/>
      <c r="P43" s="285"/>
      <c r="Q43" s="292">
        <f>+K43+G43</f>
        <v>38368.229999999996</v>
      </c>
      <c r="R43" s="283"/>
      <c r="S43" s="294">
        <v>37783.15</v>
      </c>
      <c r="T43" s="283"/>
    </row>
    <row r="44" spans="1:20" ht="12.75">
      <c r="A44" s="290">
        <v>416</v>
      </c>
      <c r="B44" s="285" t="s">
        <v>456</v>
      </c>
      <c r="C44" s="285"/>
      <c r="D44" s="236"/>
      <c r="E44" s="285"/>
      <c r="F44" s="285"/>
      <c r="G44" s="292"/>
      <c r="H44" s="100"/>
      <c r="I44" s="236"/>
      <c r="J44" s="236"/>
      <c r="K44" s="236">
        <v>208923.95</v>
      </c>
      <c r="L44" s="236"/>
      <c r="M44" s="111"/>
      <c r="N44" s="236"/>
      <c r="O44" s="285"/>
      <c r="P44" s="285"/>
      <c r="Q44" s="292">
        <f>+G44+K44-D44</f>
        <v>208923.95</v>
      </c>
      <c r="R44" s="283"/>
      <c r="S44" s="295" t="e">
        <f>+K43+#REF!+#REF!+K44</f>
        <v>#REF!</v>
      </c>
      <c r="T44" s="283"/>
    </row>
    <row r="45" spans="1:20" ht="12.75">
      <c r="A45" s="290">
        <v>426</v>
      </c>
      <c r="B45" s="285" t="s">
        <v>458</v>
      </c>
      <c r="C45" s="285"/>
      <c r="D45" s="236"/>
      <c r="E45" s="236"/>
      <c r="F45" s="236"/>
      <c r="G45" s="236"/>
      <c r="H45" s="100"/>
      <c r="I45" s="236"/>
      <c r="J45" s="236"/>
      <c r="K45" s="236">
        <v>38099</v>
      </c>
      <c r="L45" s="236"/>
      <c r="M45" s="111"/>
      <c r="N45" s="236">
        <f>+D45+I45</f>
        <v>0</v>
      </c>
      <c r="O45" s="285"/>
      <c r="P45" s="285"/>
      <c r="Q45" s="292">
        <f>+G45+K45</f>
        <v>38099</v>
      </c>
      <c r="R45" s="283"/>
      <c r="S45" s="295" t="e">
        <f>+S44-#REF!</f>
        <v>#REF!</v>
      </c>
      <c r="T45" s="283"/>
    </row>
    <row r="46" spans="1:20" ht="12.75">
      <c r="A46" s="290">
        <v>406</v>
      </c>
      <c r="B46" s="285" t="s">
        <v>460</v>
      </c>
      <c r="C46" s="285"/>
      <c r="D46" s="236"/>
      <c r="E46" s="236"/>
      <c r="F46" s="236"/>
      <c r="G46" s="236"/>
      <c r="H46" s="100"/>
      <c r="I46" s="236"/>
      <c r="J46" s="236"/>
      <c r="K46" s="236"/>
      <c r="L46" s="236"/>
      <c r="M46" s="111"/>
      <c r="N46" s="236">
        <f>+D46+I46</f>
        <v>0</v>
      </c>
      <c r="O46" s="285"/>
      <c r="P46" s="285"/>
      <c r="Q46" s="292">
        <f>+G46+K46</f>
        <v>0</v>
      </c>
      <c r="R46" s="283"/>
      <c r="S46" s="295" t="e">
        <f>+S44-S43</f>
        <v>#REF!</v>
      </c>
      <c r="T46" s="283"/>
    </row>
    <row r="47" spans="1:20" ht="12.75">
      <c r="A47" s="290">
        <v>455</v>
      </c>
      <c r="B47" s="285" t="s">
        <v>252</v>
      </c>
      <c r="C47" s="285"/>
      <c r="D47" s="236"/>
      <c r="E47" s="236"/>
      <c r="F47" s="236"/>
      <c r="G47" s="236"/>
      <c r="H47" s="100"/>
      <c r="I47" s="236"/>
      <c r="J47" s="236"/>
      <c r="K47" s="236"/>
      <c r="L47" s="236"/>
      <c r="M47" s="111"/>
      <c r="N47" s="236">
        <f>+D47</f>
        <v>0</v>
      </c>
      <c r="O47" s="285"/>
      <c r="P47" s="285"/>
      <c r="Q47" s="292">
        <f>+G47+K47</f>
        <v>0</v>
      </c>
      <c r="R47" s="283"/>
      <c r="S47" s="283"/>
      <c r="T47" s="283"/>
    </row>
    <row r="48" spans="1:20" ht="12.75">
      <c r="A48" s="290">
        <v>401</v>
      </c>
      <c r="B48" s="285" t="s">
        <v>287</v>
      </c>
      <c r="C48" s="285"/>
      <c r="D48" s="111"/>
      <c r="E48" s="100"/>
      <c r="F48" s="285"/>
      <c r="G48" s="296">
        <v>251821</v>
      </c>
      <c r="H48" s="100"/>
      <c r="I48" s="111"/>
      <c r="J48" s="100"/>
      <c r="K48" s="111"/>
      <c r="L48" s="296"/>
      <c r="M48" s="100"/>
      <c r="N48" s="236">
        <f>+D48+I48</f>
        <v>0</v>
      </c>
      <c r="O48" s="100"/>
      <c r="P48" s="285"/>
      <c r="Q48" s="292">
        <f>+G48+K48</f>
        <v>251821</v>
      </c>
      <c r="R48" s="283"/>
      <c r="S48" s="295" t="e">
        <f>+K43+#REF!+#REF!</f>
        <v>#REF!</v>
      </c>
      <c r="T48" s="283"/>
    </row>
    <row r="49" spans="1:20" ht="12.75">
      <c r="A49" s="290">
        <v>439</v>
      </c>
      <c r="B49" s="285" t="s">
        <v>336</v>
      </c>
      <c r="C49" s="285"/>
      <c r="D49" s="111"/>
      <c r="E49" s="100"/>
      <c r="F49" s="100"/>
      <c r="G49" s="296">
        <v>2684.08</v>
      </c>
      <c r="H49" s="100"/>
      <c r="I49" s="111"/>
      <c r="J49" s="100"/>
      <c r="K49" s="111"/>
      <c r="L49" s="296"/>
      <c r="M49" s="100"/>
      <c r="N49" s="236">
        <f>+D49+I49</f>
        <v>0</v>
      </c>
      <c r="O49" s="100"/>
      <c r="P49" s="285"/>
      <c r="Q49" s="292">
        <f>+G49+K49</f>
        <v>2684.08</v>
      </c>
      <c r="R49" s="283"/>
      <c r="S49" s="283"/>
      <c r="T49" s="283"/>
    </row>
    <row r="50" spans="1:20" ht="13.5" thickBot="1">
      <c r="A50" s="100"/>
      <c r="B50" s="297" t="s">
        <v>13</v>
      </c>
      <c r="C50" s="298" t="s">
        <v>8</v>
      </c>
      <c r="D50" s="299">
        <f>SUM(D5:D49)</f>
        <v>401935.07999999996</v>
      </c>
      <c r="E50" s="299"/>
      <c r="F50" s="299"/>
      <c r="G50" s="299">
        <f>SUM(G5:G49)</f>
        <v>444917.97000000003</v>
      </c>
      <c r="H50" s="296"/>
      <c r="I50" s="299">
        <f>SUM(I5:I49)</f>
        <v>43511537.19</v>
      </c>
      <c r="J50" s="300"/>
      <c r="K50" s="299">
        <f>SUM(K5:K49)</f>
        <v>39906155.720000006</v>
      </c>
      <c r="L50" s="300"/>
      <c r="M50" s="296">
        <f>D50-G50</f>
        <v>-42982.89000000007</v>
      </c>
      <c r="N50" s="299">
        <f>SUM(N5:N49)</f>
        <v>43913472.27</v>
      </c>
      <c r="O50" s="300"/>
      <c r="P50" s="298"/>
      <c r="Q50" s="299">
        <f>SUM(Q5:Q49)</f>
        <v>40351073.69</v>
      </c>
      <c r="R50" s="301">
        <f>+N50-Q50</f>
        <v>3562398.5800000057</v>
      </c>
      <c r="S50" s="283"/>
      <c r="T50" s="283"/>
    </row>
    <row r="51" spans="1:20" ht="13.5" thickTop="1">
      <c r="A51" s="100"/>
      <c r="B51" s="292"/>
      <c r="C51" s="285"/>
      <c r="D51" s="292"/>
      <c r="E51" s="285"/>
      <c r="F51" s="100"/>
      <c r="G51" s="292"/>
      <c r="H51" s="100"/>
      <c r="I51" s="292"/>
      <c r="J51" s="285"/>
      <c r="K51" s="292"/>
      <c r="L51" s="292"/>
      <c r="M51" s="296">
        <f>+I50-K50</f>
        <v>3605381.4699999914</v>
      </c>
      <c r="N51" s="292"/>
      <c r="O51" s="285"/>
      <c r="P51" s="100"/>
      <c r="Q51" s="292"/>
      <c r="R51" s="283"/>
      <c r="S51" s="283"/>
      <c r="T51" s="283"/>
    </row>
    <row r="52" spans="1:20" ht="12.75">
      <c r="A52" s="290">
        <v>639</v>
      </c>
      <c r="B52" s="302" t="s">
        <v>461</v>
      </c>
      <c r="C52" s="285"/>
      <c r="D52" s="285"/>
      <c r="E52" s="285"/>
      <c r="F52" s="111"/>
      <c r="G52" s="111">
        <v>1078690.85</v>
      </c>
      <c r="H52" s="100"/>
      <c r="I52" s="285"/>
      <c r="J52" s="285"/>
      <c r="K52" s="111">
        <v>11938320.85</v>
      </c>
      <c r="L52" s="292"/>
      <c r="M52" s="100"/>
      <c r="N52" s="236">
        <f aca="true" t="shared" si="3" ref="N52:N72">+D52+I52</f>
        <v>0</v>
      </c>
      <c r="O52" s="285"/>
      <c r="P52" s="285"/>
      <c r="Q52" s="292">
        <f>+G52+K52</f>
        <v>13017011.7</v>
      </c>
      <c r="R52" s="283"/>
      <c r="S52" s="283"/>
      <c r="T52" s="283"/>
    </row>
    <row r="53" spans="1:20" ht="12.75">
      <c r="A53" s="290">
        <v>649</v>
      </c>
      <c r="B53" s="302" t="s">
        <v>288</v>
      </c>
      <c r="C53" s="285"/>
      <c r="D53" s="285"/>
      <c r="E53" s="285"/>
      <c r="F53" s="111"/>
      <c r="G53" s="111">
        <v>44942.95</v>
      </c>
      <c r="H53" s="100"/>
      <c r="I53" s="285"/>
      <c r="J53" s="285"/>
      <c r="K53" s="111">
        <v>421514.45</v>
      </c>
      <c r="L53" s="292"/>
      <c r="M53" s="100"/>
      <c r="N53" s="236">
        <f t="shared" si="3"/>
        <v>0</v>
      </c>
      <c r="O53" s="285"/>
      <c r="P53" s="285"/>
      <c r="Q53" s="292">
        <f>+G53+K53</f>
        <v>466457.4</v>
      </c>
      <c r="R53" s="283"/>
      <c r="S53" s="283"/>
      <c r="T53" s="283"/>
    </row>
    <row r="54" spans="1:20" ht="12.75">
      <c r="A54" s="290">
        <v>648</v>
      </c>
      <c r="B54" s="302" t="s">
        <v>462</v>
      </c>
      <c r="C54" s="285"/>
      <c r="D54" s="285"/>
      <c r="E54" s="285"/>
      <c r="F54" s="111"/>
      <c r="G54" s="111">
        <v>21975</v>
      </c>
      <c r="H54" s="100"/>
      <c r="I54" s="285"/>
      <c r="J54" s="285"/>
      <c r="K54" s="111">
        <v>196160</v>
      </c>
      <c r="L54" s="292"/>
      <c r="M54" s="100"/>
      <c r="N54" s="236">
        <f t="shared" si="3"/>
        <v>0</v>
      </c>
      <c r="O54" s="285"/>
      <c r="P54" s="285"/>
      <c r="Q54" s="292">
        <f>+G54+K54</f>
        <v>218135</v>
      </c>
      <c r="R54" s="283"/>
      <c r="S54" s="283"/>
      <c r="T54" s="283"/>
    </row>
    <row r="55" spans="1:20" ht="12.75">
      <c r="A55" s="290">
        <v>711</v>
      </c>
      <c r="B55" s="302" t="s">
        <v>264</v>
      </c>
      <c r="C55" s="285"/>
      <c r="D55" s="236">
        <v>5500</v>
      </c>
      <c r="E55" s="285"/>
      <c r="F55" s="291"/>
      <c r="G55" s="292"/>
      <c r="H55" s="100"/>
      <c r="I55" s="236">
        <v>60500</v>
      </c>
      <c r="J55" s="285"/>
      <c r="K55" s="291"/>
      <c r="L55" s="292"/>
      <c r="M55" s="100"/>
      <c r="N55" s="236">
        <f t="shared" si="3"/>
        <v>66000</v>
      </c>
      <c r="O55" s="285"/>
      <c r="P55" s="285"/>
      <c r="Q55" s="292">
        <f>+G55</f>
        <v>0</v>
      </c>
      <c r="R55" s="283"/>
      <c r="S55" s="283"/>
      <c r="T55" s="283"/>
    </row>
    <row r="56" spans="1:20" ht="12.75">
      <c r="A56" s="290">
        <v>712</v>
      </c>
      <c r="B56" s="302" t="s">
        <v>265</v>
      </c>
      <c r="C56" s="285"/>
      <c r="D56" s="236">
        <v>16500</v>
      </c>
      <c r="E56" s="285"/>
      <c r="F56" s="291"/>
      <c r="G56" s="292"/>
      <c r="H56" s="100"/>
      <c r="I56" s="236">
        <v>181500</v>
      </c>
      <c r="J56" s="285"/>
      <c r="K56" s="291"/>
      <c r="L56" s="292"/>
      <c r="M56" s="100"/>
      <c r="N56" s="236">
        <f t="shared" si="3"/>
        <v>198000</v>
      </c>
      <c r="O56" s="285"/>
      <c r="P56" s="285"/>
      <c r="Q56" s="292"/>
      <c r="R56" s="283"/>
      <c r="S56" s="283"/>
      <c r="T56" s="283"/>
    </row>
    <row r="57" spans="1:20" ht="12.75">
      <c r="A57" s="290">
        <v>713</v>
      </c>
      <c r="B57" s="303" t="s">
        <v>266</v>
      </c>
      <c r="C57" s="285"/>
      <c r="D57" s="236">
        <v>5000</v>
      </c>
      <c r="E57" s="285"/>
      <c r="F57" s="291"/>
      <c r="G57" s="292"/>
      <c r="H57" s="100"/>
      <c r="I57" s="236">
        <v>55000</v>
      </c>
      <c r="J57" s="285"/>
      <c r="K57" s="291"/>
      <c r="L57" s="292"/>
      <c r="M57" s="100"/>
      <c r="N57" s="236">
        <f t="shared" si="3"/>
        <v>60000</v>
      </c>
      <c r="O57" s="285"/>
      <c r="P57" s="285"/>
      <c r="Q57" s="292">
        <f>+G57</f>
        <v>0</v>
      </c>
      <c r="R57" s="283"/>
      <c r="S57" s="283"/>
      <c r="T57" s="283"/>
    </row>
    <row r="58" spans="1:20" ht="12.75">
      <c r="A58" s="290">
        <v>715</v>
      </c>
      <c r="B58" s="303" t="s">
        <v>275</v>
      </c>
      <c r="C58" s="285"/>
      <c r="D58" s="236"/>
      <c r="E58" s="285"/>
      <c r="F58" s="291"/>
      <c r="G58" s="292"/>
      <c r="H58" s="100"/>
      <c r="I58" s="236">
        <v>55000</v>
      </c>
      <c r="J58" s="285"/>
      <c r="K58" s="291"/>
      <c r="L58" s="292"/>
      <c r="M58" s="100"/>
      <c r="N58" s="236">
        <f t="shared" si="3"/>
        <v>55000</v>
      </c>
      <c r="O58" s="285"/>
      <c r="P58" s="285"/>
      <c r="Q58" s="292">
        <f>+G58</f>
        <v>0</v>
      </c>
      <c r="R58" s="283"/>
      <c r="S58" s="283"/>
      <c r="T58" s="283"/>
    </row>
    <row r="59" spans="1:20" ht="12.75">
      <c r="A59" s="290"/>
      <c r="B59" s="303" t="s">
        <v>561</v>
      </c>
      <c r="C59" s="285"/>
      <c r="D59" s="236"/>
      <c r="E59" s="285"/>
      <c r="F59" s="291"/>
      <c r="G59" s="292"/>
      <c r="H59" s="100"/>
      <c r="I59" s="236">
        <v>98715.92</v>
      </c>
      <c r="J59" s="285"/>
      <c r="K59" s="291"/>
      <c r="L59" s="292"/>
      <c r="M59" s="100"/>
      <c r="N59" s="236">
        <f t="shared" si="3"/>
        <v>98715.92</v>
      </c>
      <c r="O59" s="285"/>
      <c r="P59" s="285"/>
      <c r="Q59" s="292">
        <f>+G59</f>
        <v>0</v>
      </c>
      <c r="R59" s="283"/>
      <c r="S59" s="283"/>
      <c r="T59" s="283"/>
    </row>
    <row r="60" spans="1:20" ht="12.75">
      <c r="A60" s="290">
        <v>765</v>
      </c>
      <c r="B60" s="302" t="s">
        <v>465</v>
      </c>
      <c r="C60" s="285"/>
      <c r="D60" s="236"/>
      <c r="E60" s="285"/>
      <c r="F60" s="291"/>
      <c r="G60" s="292"/>
      <c r="H60" s="100"/>
      <c r="I60" s="236">
        <v>8200</v>
      </c>
      <c r="J60" s="285"/>
      <c r="K60" s="291"/>
      <c r="L60" s="292"/>
      <c r="M60" s="100"/>
      <c r="N60" s="236">
        <f t="shared" si="3"/>
        <v>8200</v>
      </c>
      <c r="O60" s="285"/>
      <c r="P60" s="285"/>
      <c r="Q60" s="292">
        <f>+G60</f>
        <v>0</v>
      </c>
      <c r="R60" s="283"/>
      <c r="S60" s="283"/>
      <c r="T60" s="283"/>
    </row>
    <row r="61" spans="1:20" ht="12.75">
      <c r="A61" s="290">
        <v>714</v>
      </c>
      <c r="B61" s="302" t="s">
        <v>267</v>
      </c>
      <c r="C61" s="285"/>
      <c r="D61" s="236">
        <v>5000</v>
      </c>
      <c r="E61" s="285"/>
      <c r="F61" s="291"/>
      <c r="G61" s="292"/>
      <c r="H61" s="100"/>
      <c r="I61" s="236">
        <v>55000</v>
      </c>
      <c r="J61" s="285"/>
      <c r="K61" s="291"/>
      <c r="L61" s="292"/>
      <c r="M61" s="100"/>
      <c r="N61" s="236">
        <f t="shared" si="3"/>
        <v>60000</v>
      </c>
      <c r="O61" s="285"/>
      <c r="P61" s="285"/>
      <c r="Q61" s="292"/>
      <c r="R61" s="283"/>
      <c r="S61" s="283"/>
      <c r="T61" s="283"/>
    </row>
    <row r="62" spans="1:20" ht="12.75">
      <c r="A62" s="290"/>
      <c r="B62" s="302" t="s">
        <v>268</v>
      </c>
      <c r="C62" s="285"/>
      <c r="D62" s="236">
        <v>55000</v>
      </c>
      <c r="E62" s="285"/>
      <c r="F62" s="291"/>
      <c r="G62" s="292"/>
      <c r="H62" s="100"/>
      <c r="I62" s="236">
        <v>118000</v>
      </c>
      <c r="J62" s="285"/>
      <c r="K62" s="291"/>
      <c r="L62" s="292"/>
      <c r="M62" s="100"/>
      <c r="N62" s="236">
        <f t="shared" si="3"/>
        <v>173000</v>
      </c>
      <c r="O62" s="285"/>
      <c r="P62" s="285"/>
      <c r="Q62" s="292">
        <f>+G62</f>
        <v>0</v>
      </c>
      <c r="R62" s="283"/>
      <c r="S62" s="283"/>
      <c r="T62" s="283"/>
    </row>
    <row r="63" spans="1:20" ht="12.75">
      <c r="A63" s="290">
        <v>719</v>
      </c>
      <c r="B63" s="302" t="s">
        <v>357</v>
      </c>
      <c r="C63" s="285"/>
      <c r="D63" s="236"/>
      <c r="E63" s="285"/>
      <c r="F63" s="291"/>
      <c r="G63" s="292"/>
      <c r="H63" s="100"/>
      <c r="I63" s="236">
        <v>22000</v>
      </c>
      <c r="J63" s="285"/>
      <c r="K63" s="291"/>
      <c r="L63" s="292"/>
      <c r="M63" s="100"/>
      <c r="N63" s="236">
        <f t="shared" si="3"/>
        <v>22000</v>
      </c>
      <c r="O63" s="285"/>
      <c r="P63" s="285"/>
      <c r="Q63" s="292"/>
      <c r="R63" s="283"/>
      <c r="S63" s="283"/>
      <c r="T63" s="283"/>
    </row>
    <row r="64" spans="1:20" ht="12.75">
      <c r="A64" s="290"/>
      <c r="B64" s="302" t="s">
        <v>572</v>
      </c>
      <c r="C64" s="285"/>
      <c r="D64" s="236"/>
      <c r="E64" s="285"/>
      <c r="F64" s="291"/>
      <c r="G64" s="292"/>
      <c r="H64" s="100"/>
      <c r="I64" s="236">
        <v>55000</v>
      </c>
      <c r="J64" s="285"/>
      <c r="K64" s="236"/>
      <c r="L64" s="292"/>
      <c r="M64" s="100"/>
      <c r="N64" s="236">
        <f t="shared" si="3"/>
        <v>55000</v>
      </c>
      <c r="O64" s="285"/>
      <c r="P64" s="285"/>
      <c r="Q64" s="292"/>
      <c r="R64" s="283"/>
      <c r="S64" s="283"/>
      <c r="T64" s="283"/>
    </row>
    <row r="65" spans="1:20" ht="12.75">
      <c r="A65" s="290">
        <v>969</v>
      </c>
      <c r="B65" s="302" t="s">
        <v>269</v>
      </c>
      <c r="C65" s="285"/>
      <c r="D65" s="236">
        <v>9182</v>
      </c>
      <c r="E65" s="285"/>
      <c r="F65" s="291"/>
      <c r="G65" s="292"/>
      <c r="H65" s="100"/>
      <c r="I65" s="236">
        <v>250330.27</v>
      </c>
      <c r="J65" s="285"/>
      <c r="K65" s="291"/>
      <c r="L65" s="292"/>
      <c r="M65" s="100"/>
      <c r="N65" s="236">
        <f t="shared" si="3"/>
        <v>259512.27</v>
      </c>
      <c r="O65" s="285"/>
      <c r="P65" s="285"/>
      <c r="Q65" s="292">
        <f>+K65+G65</f>
        <v>0</v>
      </c>
      <c r="R65" s="283"/>
      <c r="S65" s="283"/>
      <c r="T65" s="283"/>
    </row>
    <row r="66" spans="1:20" ht="12.75">
      <c r="A66" s="290">
        <v>784</v>
      </c>
      <c r="B66" s="302" t="s">
        <v>467</v>
      </c>
      <c r="C66" s="285"/>
      <c r="D66" s="236"/>
      <c r="E66" s="285"/>
      <c r="F66" s="291"/>
      <c r="G66" s="292"/>
      <c r="H66" s="100"/>
      <c r="I66" s="236">
        <v>1891.57</v>
      </c>
      <c r="J66" s="285"/>
      <c r="K66" s="291"/>
      <c r="L66" s="292"/>
      <c r="M66" s="100"/>
      <c r="N66" s="236">
        <f t="shared" si="3"/>
        <v>1891.57</v>
      </c>
      <c r="O66" s="285"/>
      <c r="P66" s="285"/>
      <c r="Q66" s="292">
        <f>+G66</f>
        <v>0</v>
      </c>
      <c r="R66" s="283"/>
      <c r="S66" s="283"/>
      <c r="T66" s="283"/>
    </row>
    <row r="67" spans="1:20" ht="12.75">
      <c r="A67" s="290">
        <v>701</v>
      </c>
      <c r="B67" s="302" t="s">
        <v>463</v>
      </c>
      <c r="C67" s="285"/>
      <c r="D67" s="236">
        <v>204835</v>
      </c>
      <c r="E67" s="285"/>
      <c r="F67" s="291"/>
      <c r="G67" s="292"/>
      <c r="H67" s="100"/>
      <c r="I67" s="236">
        <v>2250749.96</v>
      </c>
      <c r="J67" s="285"/>
      <c r="K67" s="291"/>
      <c r="L67" s="292"/>
      <c r="M67" s="100"/>
      <c r="N67" s="236">
        <f>+D67+I67</f>
        <v>2455584.96</v>
      </c>
      <c r="O67" s="285"/>
      <c r="P67" s="285"/>
      <c r="Q67" s="292"/>
      <c r="R67" s="283"/>
      <c r="S67" s="283"/>
      <c r="T67" s="283"/>
    </row>
    <row r="68" spans="1:20" ht="12.75">
      <c r="A68" s="290">
        <v>731</v>
      </c>
      <c r="B68" s="302" t="s">
        <v>293</v>
      </c>
      <c r="C68" s="285"/>
      <c r="D68" s="236">
        <v>24580.2</v>
      </c>
      <c r="E68" s="285"/>
      <c r="F68" s="291"/>
      <c r="G68" s="292"/>
      <c r="H68" s="100"/>
      <c r="I68" s="236">
        <v>272593.8</v>
      </c>
      <c r="J68" s="285"/>
      <c r="K68" s="291"/>
      <c r="L68" s="292"/>
      <c r="M68" s="100"/>
      <c r="N68" s="236">
        <f t="shared" si="3"/>
        <v>297174</v>
      </c>
      <c r="O68" s="285"/>
      <c r="P68" s="285"/>
      <c r="Q68" s="292"/>
      <c r="R68" s="283"/>
      <c r="S68" s="283"/>
      <c r="T68" s="283"/>
    </row>
    <row r="69" spans="1:20" ht="12.75">
      <c r="A69" s="290">
        <v>734</v>
      </c>
      <c r="B69" s="302" t="s">
        <v>537</v>
      </c>
      <c r="C69" s="285"/>
      <c r="D69" s="236">
        <v>1092.28</v>
      </c>
      <c r="E69" s="285"/>
      <c r="F69" s="291"/>
      <c r="G69" s="292"/>
      <c r="H69" s="100"/>
      <c r="I69" s="236">
        <v>12035.12</v>
      </c>
      <c r="J69" s="285"/>
      <c r="K69" s="291"/>
      <c r="L69" s="292"/>
      <c r="M69" s="100"/>
      <c r="N69" s="236">
        <f t="shared" si="3"/>
        <v>13127.400000000001</v>
      </c>
      <c r="O69" s="285"/>
      <c r="P69" s="285"/>
      <c r="Q69" s="292"/>
      <c r="R69" s="283"/>
      <c r="S69" s="283"/>
      <c r="T69" s="283"/>
    </row>
    <row r="70" spans="1:20" ht="12.75">
      <c r="A70" s="290">
        <v>733</v>
      </c>
      <c r="B70" s="302" t="s">
        <v>14</v>
      </c>
      <c r="C70" s="285"/>
      <c r="D70" s="236">
        <v>2237.5</v>
      </c>
      <c r="E70" s="285"/>
      <c r="F70" s="291"/>
      <c r="G70" s="292"/>
      <c r="H70" s="100"/>
      <c r="I70" s="236">
        <v>24412.5</v>
      </c>
      <c r="J70" s="285"/>
      <c r="K70" s="291"/>
      <c r="L70" s="292"/>
      <c r="M70" s="100"/>
      <c r="N70" s="236">
        <f t="shared" si="3"/>
        <v>26650</v>
      </c>
      <c r="O70" s="285"/>
      <c r="P70" s="285"/>
      <c r="Q70" s="292"/>
      <c r="R70" s="283"/>
      <c r="S70" s="283"/>
      <c r="T70" s="283"/>
    </row>
    <row r="71" spans="1:20" ht="12.75">
      <c r="A71" s="290">
        <v>732</v>
      </c>
      <c r="B71" s="302" t="s">
        <v>294</v>
      </c>
      <c r="C71" s="285"/>
      <c r="D71" s="236">
        <v>1100</v>
      </c>
      <c r="E71" s="285"/>
      <c r="F71" s="291"/>
      <c r="G71" s="292"/>
      <c r="H71" s="100"/>
      <c r="I71" s="236">
        <v>12100</v>
      </c>
      <c r="J71" s="285"/>
      <c r="K71" s="291"/>
      <c r="L71" s="292"/>
      <c r="M71" s="100"/>
      <c r="N71" s="236">
        <f t="shared" si="3"/>
        <v>13200</v>
      </c>
      <c r="O71" s="285"/>
      <c r="P71" s="285"/>
      <c r="Q71" s="292"/>
      <c r="R71" s="283"/>
      <c r="S71" s="283"/>
      <c r="T71" s="283"/>
    </row>
    <row r="72" spans="1:20" ht="12.75">
      <c r="A72" s="290">
        <v>722</v>
      </c>
      <c r="B72" s="302" t="s">
        <v>551</v>
      </c>
      <c r="C72" s="285"/>
      <c r="D72" s="236"/>
      <c r="E72" s="285"/>
      <c r="F72" s="291"/>
      <c r="G72" s="292"/>
      <c r="H72" s="100"/>
      <c r="I72" s="236">
        <v>10000</v>
      </c>
      <c r="J72" s="285"/>
      <c r="K72" s="291"/>
      <c r="L72" s="292"/>
      <c r="M72" s="100"/>
      <c r="N72" s="236">
        <f t="shared" si="3"/>
        <v>10000</v>
      </c>
      <c r="O72" s="285"/>
      <c r="P72" s="285"/>
      <c r="Q72" s="292"/>
      <c r="R72" s="283"/>
      <c r="S72" s="283"/>
      <c r="T72" s="283"/>
    </row>
    <row r="73" spans="1:20" ht="12.75">
      <c r="A73" s="290">
        <v>723</v>
      </c>
      <c r="B73" s="302" t="s">
        <v>358</v>
      </c>
      <c r="C73" s="285"/>
      <c r="D73" s="236">
        <v>13378</v>
      </c>
      <c r="E73" s="285"/>
      <c r="F73" s="291"/>
      <c r="G73" s="292"/>
      <c r="H73" s="100"/>
      <c r="I73" s="236">
        <v>145637.56</v>
      </c>
      <c r="J73" s="285"/>
      <c r="K73" s="291"/>
      <c r="L73" s="292"/>
      <c r="M73" s="100"/>
      <c r="N73" s="236">
        <f>+D73+I73</f>
        <v>159015.56</v>
      </c>
      <c r="O73" s="285"/>
      <c r="P73" s="285"/>
      <c r="Q73" s="292"/>
      <c r="R73" s="283"/>
      <c r="S73" s="283"/>
      <c r="T73" s="283"/>
    </row>
    <row r="74" spans="1:20" ht="12.75">
      <c r="A74" s="290"/>
      <c r="B74" s="302" t="s">
        <v>295</v>
      </c>
      <c r="C74" s="285"/>
      <c r="D74" s="236"/>
      <c r="E74" s="285"/>
      <c r="F74" s="291"/>
      <c r="G74" s="292"/>
      <c r="H74" s="100"/>
      <c r="I74" s="236">
        <v>2850</v>
      </c>
      <c r="J74" s="285"/>
      <c r="K74" s="291"/>
      <c r="L74" s="292"/>
      <c r="M74" s="100"/>
      <c r="N74" s="236">
        <f aca="true" t="shared" si="4" ref="N74:N105">+D74+I74</f>
        <v>2850</v>
      </c>
      <c r="O74" s="285"/>
      <c r="P74" s="285"/>
      <c r="Q74" s="292"/>
      <c r="R74" s="283"/>
      <c r="S74" s="283"/>
      <c r="T74" s="283"/>
    </row>
    <row r="75" spans="1:20" ht="12.75">
      <c r="A75" s="290"/>
      <c r="B75" s="302" t="s">
        <v>361</v>
      </c>
      <c r="C75" s="285"/>
      <c r="D75" s="236"/>
      <c r="E75" s="285"/>
      <c r="F75" s="291"/>
      <c r="G75" s="292"/>
      <c r="H75" s="100"/>
      <c r="I75" s="236">
        <v>171140.8</v>
      </c>
      <c r="J75" s="285"/>
      <c r="K75" s="291"/>
      <c r="L75" s="292"/>
      <c r="M75" s="100"/>
      <c r="N75" s="236">
        <f t="shared" si="4"/>
        <v>171140.8</v>
      </c>
      <c r="O75" s="285"/>
      <c r="P75" s="285"/>
      <c r="Q75" s="292"/>
      <c r="R75" s="283"/>
      <c r="S75" s="283"/>
      <c r="T75" s="283"/>
    </row>
    <row r="76" spans="1:20" ht="12.75">
      <c r="A76" s="290">
        <v>797</v>
      </c>
      <c r="B76" s="302" t="s">
        <v>373</v>
      </c>
      <c r="C76" s="285"/>
      <c r="D76" s="236">
        <v>14000</v>
      </c>
      <c r="E76" s="285"/>
      <c r="F76" s="291"/>
      <c r="G76" s="292"/>
      <c r="H76" s="100"/>
      <c r="I76" s="236">
        <v>154000</v>
      </c>
      <c r="J76" s="285"/>
      <c r="K76" s="291"/>
      <c r="L76" s="292"/>
      <c r="M76" s="100"/>
      <c r="N76" s="236">
        <f>+D76+I76</f>
        <v>168000</v>
      </c>
      <c r="O76" s="285"/>
      <c r="P76" s="285"/>
      <c r="Q76" s="292"/>
      <c r="R76" s="283"/>
      <c r="S76" s="283"/>
      <c r="T76" s="283"/>
    </row>
    <row r="77" spans="1:20" ht="12.75">
      <c r="A77" s="290">
        <v>793</v>
      </c>
      <c r="B77" s="302" t="s">
        <v>566</v>
      </c>
      <c r="C77" s="285"/>
      <c r="D77" s="236"/>
      <c r="E77" s="285"/>
      <c r="F77" s="291"/>
      <c r="G77" s="292"/>
      <c r="H77" s="100"/>
      <c r="I77" s="236">
        <v>5625</v>
      </c>
      <c r="J77" s="285"/>
      <c r="K77" s="291"/>
      <c r="L77" s="292"/>
      <c r="M77" s="100"/>
      <c r="N77" s="236">
        <f t="shared" si="4"/>
        <v>5625</v>
      </c>
      <c r="O77" s="285"/>
      <c r="P77" s="285"/>
      <c r="Q77" s="292"/>
      <c r="R77" s="283"/>
      <c r="S77" s="283"/>
      <c r="T77" s="283"/>
    </row>
    <row r="78" spans="1:20" ht="12.75">
      <c r="A78" s="290">
        <v>783</v>
      </c>
      <c r="B78" s="302" t="s">
        <v>297</v>
      </c>
      <c r="C78" s="285"/>
      <c r="D78" s="236">
        <v>8417.75</v>
      </c>
      <c r="E78" s="285"/>
      <c r="F78" s="291"/>
      <c r="G78" s="292"/>
      <c r="H78" s="100"/>
      <c r="I78" s="236">
        <v>124428.75</v>
      </c>
      <c r="J78" s="285"/>
      <c r="K78" s="291"/>
      <c r="L78" s="292"/>
      <c r="M78" s="100"/>
      <c r="N78" s="236">
        <f t="shared" si="4"/>
        <v>132846.5</v>
      </c>
      <c r="O78" s="285"/>
      <c r="P78" s="285"/>
      <c r="Q78" s="292"/>
      <c r="R78" s="283"/>
      <c r="S78" s="283"/>
      <c r="T78" s="283"/>
    </row>
    <row r="79" spans="1:20" ht="12.75">
      <c r="A79" s="290">
        <v>891</v>
      </c>
      <c r="B79" s="302" t="s">
        <v>298</v>
      </c>
      <c r="C79" s="285"/>
      <c r="D79" s="236">
        <v>22310.99</v>
      </c>
      <c r="E79" s="285"/>
      <c r="F79" s="291"/>
      <c r="G79" s="292"/>
      <c r="H79" s="100"/>
      <c r="I79" s="236">
        <v>263544.52</v>
      </c>
      <c r="J79" s="285"/>
      <c r="K79" s="291"/>
      <c r="L79" s="292"/>
      <c r="M79" s="100"/>
      <c r="N79" s="236">
        <f t="shared" si="4"/>
        <v>285855.51</v>
      </c>
      <c r="O79" s="285"/>
      <c r="P79" s="285"/>
      <c r="Q79" s="292">
        <f>+G79+K79</f>
        <v>0</v>
      </c>
      <c r="R79" s="283"/>
      <c r="S79" s="283"/>
      <c r="T79" s="283"/>
    </row>
    <row r="80" spans="1:20" ht="12.75">
      <c r="A80" s="290">
        <v>751</v>
      </c>
      <c r="B80" s="302" t="s">
        <v>473</v>
      </c>
      <c r="C80" s="285"/>
      <c r="D80" s="236">
        <v>8985</v>
      </c>
      <c r="E80" s="285"/>
      <c r="F80" s="291"/>
      <c r="G80" s="292"/>
      <c r="H80" s="100"/>
      <c r="I80" s="236">
        <v>220091.59</v>
      </c>
      <c r="J80" s="285"/>
      <c r="K80" s="291"/>
      <c r="L80" s="292"/>
      <c r="M80" s="100"/>
      <c r="N80" s="236">
        <f t="shared" si="4"/>
        <v>229076.59</v>
      </c>
      <c r="O80" s="285"/>
      <c r="P80" s="285"/>
      <c r="Q80" s="292"/>
      <c r="R80" s="283"/>
      <c r="S80" s="283"/>
      <c r="T80" s="283"/>
    </row>
    <row r="81" spans="1:20" ht="12.75">
      <c r="A81" s="290">
        <v>893</v>
      </c>
      <c r="B81" s="302" t="s">
        <v>472</v>
      </c>
      <c r="C81" s="285"/>
      <c r="D81" s="236">
        <v>645.58</v>
      </c>
      <c r="E81" s="285"/>
      <c r="F81" s="291"/>
      <c r="G81" s="292"/>
      <c r="H81" s="100"/>
      <c r="I81" s="236">
        <v>7153.35</v>
      </c>
      <c r="J81" s="285"/>
      <c r="K81" s="291"/>
      <c r="L81" s="292"/>
      <c r="M81" s="100"/>
      <c r="N81" s="236">
        <f t="shared" si="4"/>
        <v>7798.93</v>
      </c>
      <c r="O81" s="285"/>
      <c r="P81" s="285"/>
      <c r="Q81" s="292"/>
      <c r="R81" s="283"/>
      <c r="S81" s="283"/>
      <c r="T81" s="283"/>
    </row>
    <row r="82" spans="1:20" ht="12.75">
      <c r="A82" s="290">
        <v>755</v>
      </c>
      <c r="B82" s="302" t="s">
        <v>300</v>
      </c>
      <c r="C82" s="285"/>
      <c r="D82" s="236">
        <v>6766.4</v>
      </c>
      <c r="E82" s="285"/>
      <c r="F82" s="291"/>
      <c r="G82" s="292"/>
      <c r="H82" s="100"/>
      <c r="I82" s="236">
        <v>63455.66</v>
      </c>
      <c r="J82" s="285"/>
      <c r="K82" s="291"/>
      <c r="L82" s="292"/>
      <c r="M82" s="100"/>
      <c r="N82" s="236">
        <f t="shared" si="4"/>
        <v>70222.06</v>
      </c>
      <c r="O82" s="285"/>
      <c r="P82" s="285"/>
      <c r="Q82" s="292"/>
      <c r="R82" s="283"/>
      <c r="S82" s="283"/>
      <c r="T82" s="283"/>
    </row>
    <row r="83" spans="1:20" ht="12.75">
      <c r="A83" s="290">
        <v>756</v>
      </c>
      <c r="B83" s="302" t="s">
        <v>546</v>
      </c>
      <c r="C83" s="285"/>
      <c r="D83" s="236">
        <v>20450</v>
      </c>
      <c r="E83" s="285"/>
      <c r="F83" s="291"/>
      <c r="G83" s="292"/>
      <c r="H83" s="100"/>
      <c r="I83" s="236">
        <v>18701</v>
      </c>
      <c r="J83" s="285"/>
      <c r="K83" s="291"/>
      <c r="L83" s="292"/>
      <c r="M83" s="100"/>
      <c r="N83" s="236">
        <f t="shared" si="4"/>
        <v>39151</v>
      </c>
      <c r="O83" s="285"/>
      <c r="P83" s="285"/>
      <c r="Q83" s="292"/>
      <c r="R83" s="283"/>
      <c r="S83" s="283"/>
      <c r="T83" s="283"/>
    </row>
    <row r="84" spans="1:20" ht="12.75">
      <c r="A84" s="290">
        <v>772</v>
      </c>
      <c r="B84" s="302" t="s">
        <v>301</v>
      </c>
      <c r="C84" s="285"/>
      <c r="D84" s="236">
        <v>1856.56</v>
      </c>
      <c r="E84" s="285"/>
      <c r="F84" s="291"/>
      <c r="G84" s="292"/>
      <c r="H84" s="100"/>
      <c r="I84" s="236">
        <v>13034.02</v>
      </c>
      <c r="J84" s="285"/>
      <c r="K84" s="291"/>
      <c r="L84" s="292"/>
      <c r="M84" s="100"/>
      <c r="N84" s="236">
        <f t="shared" si="4"/>
        <v>14890.58</v>
      </c>
      <c r="O84" s="285"/>
      <c r="P84" s="285"/>
      <c r="Q84" s="292"/>
      <c r="R84" s="283"/>
      <c r="S84" s="283"/>
      <c r="T84" s="283"/>
    </row>
    <row r="85" spans="1:20" ht="12.75">
      <c r="A85" s="290">
        <v>773</v>
      </c>
      <c r="B85" s="302" t="s">
        <v>302</v>
      </c>
      <c r="C85" s="285"/>
      <c r="D85" s="236">
        <v>2208</v>
      </c>
      <c r="E85" s="285"/>
      <c r="F85" s="291"/>
      <c r="G85" s="292"/>
      <c r="H85" s="100"/>
      <c r="I85" s="236">
        <v>24777</v>
      </c>
      <c r="J85" s="285"/>
      <c r="K85" s="291"/>
      <c r="L85" s="292"/>
      <c r="M85" s="100"/>
      <c r="N85" s="236">
        <f t="shared" si="4"/>
        <v>26985</v>
      </c>
      <c r="O85" s="285"/>
      <c r="P85" s="285"/>
      <c r="Q85" s="292"/>
      <c r="R85" s="283"/>
      <c r="S85" s="283"/>
      <c r="T85" s="283"/>
    </row>
    <row r="86" spans="1:20" ht="12.75">
      <c r="A86" s="290">
        <v>774</v>
      </c>
      <c r="B86" s="302" t="s">
        <v>376</v>
      </c>
      <c r="C86" s="285"/>
      <c r="D86" s="236">
        <v>3562.5</v>
      </c>
      <c r="E86" s="285"/>
      <c r="F86" s="291"/>
      <c r="G86" s="292"/>
      <c r="H86" s="100"/>
      <c r="I86" s="236">
        <v>34593.75</v>
      </c>
      <c r="J86" s="285"/>
      <c r="K86" s="291"/>
      <c r="L86" s="292"/>
      <c r="M86" s="100"/>
      <c r="N86" s="236">
        <f t="shared" si="4"/>
        <v>38156.25</v>
      </c>
      <c r="O86" s="285"/>
      <c r="P86" s="285"/>
      <c r="Q86" s="292"/>
      <c r="R86" s="283"/>
      <c r="S86" s="283"/>
      <c r="T86" s="283"/>
    </row>
    <row r="87" spans="1:20" ht="12.75">
      <c r="A87" s="290">
        <v>775</v>
      </c>
      <c r="B87" s="302" t="s">
        <v>371</v>
      </c>
      <c r="C87" s="285"/>
      <c r="D87" s="236">
        <v>430</v>
      </c>
      <c r="E87" s="285"/>
      <c r="F87" s="291"/>
      <c r="G87" s="292"/>
      <c r="H87" s="100"/>
      <c r="I87" s="236">
        <v>3320</v>
      </c>
      <c r="J87" s="285"/>
      <c r="K87" s="291"/>
      <c r="L87" s="292"/>
      <c r="M87" s="100"/>
      <c r="N87" s="236">
        <f>+D87+I87</f>
        <v>3750</v>
      </c>
      <c r="O87" s="285"/>
      <c r="P87" s="285"/>
      <c r="Q87" s="292"/>
      <c r="R87" s="283"/>
      <c r="S87" s="283"/>
      <c r="T87" s="283"/>
    </row>
    <row r="88" spans="1:20" ht="12.75">
      <c r="A88" s="290">
        <v>771</v>
      </c>
      <c r="B88" s="302" t="s">
        <v>347</v>
      </c>
      <c r="C88" s="285"/>
      <c r="D88" s="236"/>
      <c r="E88" s="285"/>
      <c r="F88" s="291"/>
      <c r="G88" s="292"/>
      <c r="H88" s="100"/>
      <c r="I88" s="236">
        <v>2895</v>
      </c>
      <c r="J88" s="285"/>
      <c r="K88" s="291"/>
      <c r="L88" s="292"/>
      <c r="M88" s="100"/>
      <c r="N88" s="236">
        <f t="shared" si="4"/>
        <v>2895</v>
      </c>
      <c r="O88" s="285"/>
      <c r="P88" s="285"/>
      <c r="Q88" s="292"/>
      <c r="R88" s="283"/>
      <c r="S88" s="283"/>
      <c r="T88" s="283"/>
    </row>
    <row r="89" spans="1:20" ht="12.75">
      <c r="A89" s="290">
        <v>778</v>
      </c>
      <c r="B89" s="302" t="s">
        <v>372</v>
      </c>
      <c r="C89" s="285"/>
      <c r="D89" s="236"/>
      <c r="E89" s="285"/>
      <c r="F89" s="291"/>
      <c r="G89" s="292"/>
      <c r="H89" s="100"/>
      <c r="I89" s="236">
        <v>400</v>
      </c>
      <c r="J89" s="285"/>
      <c r="K89" s="291"/>
      <c r="L89" s="292"/>
      <c r="M89" s="100"/>
      <c r="N89" s="236">
        <f>+D89+I89</f>
        <v>400</v>
      </c>
      <c r="O89" s="285"/>
      <c r="P89" s="285"/>
      <c r="Q89" s="292">
        <f>+G89+K89</f>
        <v>0</v>
      </c>
      <c r="R89" s="283"/>
      <c r="S89" s="283"/>
      <c r="T89" s="283"/>
    </row>
    <row r="90" spans="1:20" ht="12.75">
      <c r="A90" s="290">
        <v>753</v>
      </c>
      <c r="B90" s="302" t="s">
        <v>349</v>
      </c>
      <c r="C90" s="285"/>
      <c r="D90" s="236">
        <v>39663.5</v>
      </c>
      <c r="E90" s="285"/>
      <c r="F90" s="291"/>
      <c r="G90" s="292"/>
      <c r="H90" s="100"/>
      <c r="I90" s="236">
        <v>52240</v>
      </c>
      <c r="J90" s="285"/>
      <c r="K90" s="291"/>
      <c r="L90" s="292"/>
      <c r="M90" s="100"/>
      <c r="N90" s="236">
        <f t="shared" si="4"/>
        <v>91903.5</v>
      </c>
      <c r="O90" s="285"/>
      <c r="P90" s="285"/>
      <c r="Q90" s="292"/>
      <c r="R90" s="283"/>
      <c r="S90" s="283"/>
      <c r="T90" s="283"/>
    </row>
    <row r="91" spans="1:20" ht="12.75">
      <c r="A91" s="290">
        <v>767</v>
      </c>
      <c r="B91" s="302" t="s">
        <v>303</v>
      </c>
      <c r="C91" s="285"/>
      <c r="D91" s="236">
        <v>219271.44</v>
      </c>
      <c r="E91" s="285"/>
      <c r="F91" s="291"/>
      <c r="G91" s="292"/>
      <c r="H91" s="100"/>
      <c r="I91" s="236">
        <v>1427675.14</v>
      </c>
      <c r="J91" s="285"/>
      <c r="K91" s="291"/>
      <c r="L91" s="292"/>
      <c r="M91" s="100"/>
      <c r="N91" s="236">
        <f t="shared" si="4"/>
        <v>1646946.5799999998</v>
      </c>
      <c r="O91" s="285"/>
      <c r="P91" s="285"/>
      <c r="Q91" s="292"/>
      <c r="R91" s="283"/>
      <c r="S91" s="283"/>
      <c r="T91" s="283"/>
    </row>
    <row r="92" spans="1:20" ht="12.75">
      <c r="A92" s="290">
        <v>878</v>
      </c>
      <c r="B92" s="302" t="s">
        <v>471</v>
      </c>
      <c r="C92" s="285"/>
      <c r="D92" s="236"/>
      <c r="E92" s="285"/>
      <c r="F92" s="291"/>
      <c r="G92" s="292"/>
      <c r="H92" s="100"/>
      <c r="I92" s="236"/>
      <c r="J92" s="285"/>
      <c r="K92" s="291"/>
      <c r="L92" s="292"/>
      <c r="M92" s="100"/>
      <c r="N92" s="236">
        <f t="shared" si="4"/>
        <v>0</v>
      </c>
      <c r="O92" s="285"/>
      <c r="P92" s="285"/>
      <c r="Q92" s="292"/>
      <c r="R92" s="283"/>
      <c r="S92" s="283"/>
      <c r="T92" s="283"/>
    </row>
    <row r="93" spans="1:20" ht="12.75">
      <c r="A93" s="290">
        <v>766</v>
      </c>
      <c r="B93" s="302" t="s">
        <v>466</v>
      </c>
      <c r="C93" s="285"/>
      <c r="D93" s="236">
        <v>436</v>
      </c>
      <c r="E93" s="285"/>
      <c r="F93" s="291"/>
      <c r="G93" s="292"/>
      <c r="H93" s="100"/>
      <c r="I93" s="236">
        <v>4207</v>
      </c>
      <c r="J93" s="285"/>
      <c r="K93" s="291"/>
      <c r="L93" s="292"/>
      <c r="M93" s="100"/>
      <c r="N93" s="236">
        <f t="shared" si="4"/>
        <v>4643</v>
      </c>
      <c r="O93" s="285"/>
      <c r="P93" s="285"/>
      <c r="Q93" s="292"/>
      <c r="R93" s="283"/>
      <c r="S93" s="283"/>
      <c r="T93" s="283"/>
    </row>
    <row r="94" spans="1:20" ht="12.75">
      <c r="A94" s="290">
        <v>720</v>
      </c>
      <c r="B94" s="302" t="s">
        <v>475</v>
      </c>
      <c r="C94" s="285"/>
      <c r="D94" s="236">
        <v>14400</v>
      </c>
      <c r="E94" s="285"/>
      <c r="F94" s="291"/>
      <c r="G94" s="292"/>
      <c r="H94" s="100"/>
      <c r="I94" s="236">
        <v>239760</v>
      </c>
      <c r="J94" s="285"/>
      <c r="K94" s="291"/>
      <c r="L94" s="292"/>
      <c r="M94" s="100"/>
      <c r="N94" s="236">
        <f t="shared" si="4"/>
        <v>254160</v>
      </c>
      <c r="O94" s="285"/>
      <c r="P94" s="285"/>
      <c r="Q94" s="292"/>
      <c r="R94" s="283"/>
      <c r="S94" s="283"/>
      <c r="T94" s="283"/>
    </row>
    <row r="95" spans="1:20" ht="12.75">
      <c r="A95" s="290"/>
      <c r="B95" s="302" t="s">
        <v>535</v>
      </c>
      <c r="C95" s="285"/>
      <c r="D95" s="236">
        <v>6500</v>
      </c>
      <c r="E95" s="285"/>
      <c r="F95" s="291"/>
      <c r="G95" s="292"/>
      <c r="H95" s="100"/>
      <c r="I95" s="236">
        <v>71500</v>
      </c>
      <c r="J95" s="285"/>
      <c r="K95" s="291"/>
      <c r="L95" s="292"/>
      <c r="M95" s="100"/>
      <c r="N95" s="236">
        <f t="shared" si="4"/>
        <v>78000</v>
      </c>
      <c r="O95" s="285"/>
      <c r="P95" s="285"/>
      <c r="Q95" s="292"/>
      <c r="R95" s="283"/>
      <c r="S95" s="283"/>
      <c r="T95" s="283"/>
    </row>
    <row r="96" spans="1:20" ht="12.75">
      <c r="A96" s="290"/>
      <c r="B96" s="302" t="s">
        <v>305</v>
      </c>
      <c r="C96" s="285"/>
      <c r="D96" s="236">
        <v>96905.1</v>
      </c>
      <c r="E96" s="285"/>
      <c r="F96" s="291"/>
      <c r="G96" s="292"/>
      <c r="H96" s="100"/>
      <c r="I96" s="236">
        <v>31819.3</v>
      </c>
      <c r="J96" s="285"/>
      <c r="K96" s="291"/>
      <c r="L96" s="292"/>
      <c r="M96" s="100"/>
      <c r="N96" s="236">
        <f t="shared" si="4"/>
        <v>128724.40000000001</v>
      </c>
      <c r="O96" s="285"/>
      <c r="P96" s="285"/>
      <c r="Q96" s="292">
        <f>+G96</f>
        <v>0</v>
      </c>
      <c r="R96" s="283"/>
      <c r="S96" s="283"/>
      <c r="T96" s="283"/>
    </row>
    <row r="97" spans="1:20" ht="12.75">
      <c r="A97" s="290">
        <v>761</v>
      </c>
      <c r="B97" s="302" t="s">
        <v>464</v>
      </c>
      <c r="C97" s="285"/>
      <c r="D97" s="236">
        <v>10962</v>
      </c>
      <c r="E97" s="285"/>
      <c r="F97" s="291"/>
      <c r="G97" s="292"/>
      <c r="H97" s="100"/>
      <c r="I97" s="236">
        <v>121331.52</v>
      </c>
      <c r="J97" s="285"/>
      <c r="K97" s="291"/>
      <c r="L97" s="292"/>
      <c r="M97" s="100"/>
      <c r="N97" s="236">
        <f t="shared" si="4"/>
        <v>132293.52000000002</v>
      </c>
      <c r="O97" s="285"/>
      <c r="P97" s="285"/>
      <c r="Q97" s="292"/>
      <c r="R97" s="283"/>
      <c r="S97" s="283"/>
      <c r="T97" s="283"/>
    </row>
    <row r="98" spans="1:20" ht="12.75">
      <c r="A98" s="290"/>
      <c r="B98" s="302" t="s">
        <v>567</v>
      </c>
      <c r="C98" s="285"/>
      <c r="D98" s="236"/>
      <c r="E98" s="285"/>
      <c r="F98" s="291"/>
      <c r="G98" s="292"/>
      <c r="H98" s="100"/>
      <c r="I98" s="236">
        <v>17500</v>
      </c>
      <c r="J98" s="285"/>
      <c r="K98" s="291"/>
      <c r="L98" s="292"/>
      <c r="M98" s="100"/>
      <c r="N98" s="236">
        <f t="shared" si="4"/>
        <v>17500</v>
      </c>
      <c r="O98" s="285"/>
      <c r="P98" s="285"/>
      <c r="Q98" s="292"/>
      <c r="R98" s="283"/>
      <c r="S98" s="283"/>
      <c r="T98" s="283"/>
    </row>
    <row r="99" spans="1:20" ht="12.75">
      <c r="A99" s="290"/>
      <c r="B99" s="302" t="s">
        <v>274</v>
      </c>
      <c r="C99" s="285"/>
      <c r="D99" s="236">
        <v>204835</v>
      </c>
      <c r="E99" s="285"/>
      <c r="F99" s="291"/>
      <c r="G99" s="292"/>
      <c r="H99" s="100"/>
      <c r="I99" s="236">
        <v>204835</v>
      </c>
      <c r="J99" s="285"/>
      <c r="K99" s="291"/>
      <c r="L99" s="292"/>
      <c r="M99" s="100"/>
      <c r="N99" s="236">
        <f t="shared" si="4"/>
        <v>409670</v>
      </c>
      <c r="O99" s="285"/>
      <c r="P99" s="285"/>
      <c r="Q99" s="292"/>
      <c r="R99" s="283"/>
      <c r="S99" s="283"/>
      <c r="T99" s="283"/>
    </row>
    <row r="100" spans="1:20" ht="12.75">
      <c r="A100" s="290"/>
      <c r="B100" s="302" t="s">
        <v>306</v>
      </c>
      <c r="C100" s="285"/>
      <c r="D100" s="236"/>
      <c r="E100" s="285"/>
      <c r="F100" s="291"/>
      <c r="G100" s="292"/>
      <c r="H100" s="100"/>
      <c r="I100" s="236"/>
      <c r="J100" s="285"/>
      <c r="K100" s="291"/>
      <c r="L100" s="292"/>
      <c r="M100" s="100"/>
      <c r="N100" s="236">
        <f t="shared" si="4"/>
        <v>0</v>
      </c>
      <c r="O100" s="285"/>
      <c r="P100" s="285"/>
      <c r="Q100" s="292">
        <f>+G100+K100</f>
        <v>0</v>
      </c>
      <c r="R100" s="283"/>
      <c r="S100" s="283"/>
      <c r="T100" s="283"/>
    </row>
    <row r="101" spans="1:20" ht="12.75">
      <c r="A101" s="290">
        <v>841</v>
      </c>
      <c r="B101" s="302" t="s">
        <v>469</v>
      </c>
      <c r="C101" s="285"/>
      <c r="D101" s="236">
        <v>1281</v>
      </c>
      <c r="E101" s="285"/>
      <c r="F101" s="291"/>
      <c r="G101" s="292"/>
      <c r="H101" s="100"/>
      <c r="I101" s="236">
        <v>38865.18</v>
      </c>
      <c r="J101" s="285"/>
      <c r="K101" s="291"/>
      <c r="L101" s="292"/>
      <c r="M101" s="100"/>
      <c r="N101" s="236">
        <f t="shared" si="4"/>
        <v>40146.18</v>
      </c>
      <c r="O101" s="285"/>
      <c r="P101" s="285"/>
      <c r="Q101" s="292"/>
      <c r="R101" s="283"/>
      <c r="S101" s="283"/>
      <c r="T101" s="283"/>
    </row>
    <row r="102" spans="1:20" ht="12.75">
      <c r="A102" s="290">
        <v>850</v>
      </c>
      <c r="B102" s="302" t="s">
        <v>470</v>
      </c>
      <c r="C102" s="285"/>
      <c r="D102" s="236">
        <v>140</v>
      </c>
      <c r="E102" s="285"/>
      <c r="F102" s="291"/>
      <c r="G102" s="292"/>
      <c r="H102" s="100"/>
      <c r="I102" s="236">
        <v>68712.25</v>
      </c>
      <c r="J102" s="285"/>
      <c r="K102" s="291"/>
      <c r="L102" s="292"/>
      <c r="M102" s="100"/>
      <c r="N102" s="236">
        <f t="shared" si="4"/>
        <v>68852.25</v>
      </c>
      <c r="O102" s="285"/>
      <c r="P102" s="285"/>
      <c r="Q102" s="292"/>
      <c r="R102" s="283"/>
      <c r="S102" s="283"/>
      <c r="T102" s="283"/>
    </row>
    <row r="103" spans="1:20" ht="12.75">
      <c r="A103" s="290"/>
      <c r="B103" s="302" t="s">
        <v>555</v>
      </c>
      <c r="C103" s="285"/>
      <c r="D103" s="236">
        <v>12130.5</v>
      </c>
      <c r="E103" s="285"/>
      <c r="F103" s="291"/>
      <c r="G103" s="292"/>
      <c r="H103" s="100"/>
      <c r="I103" s="236">
        <v>175830.47</v>
      </c>
      <c r="J103" s="285"/>
      <c r="K103" s="291"/>
      <c r="L103" s="292"/>
      <c r="M103" s="100"/>
      <c r="N103" s="236">
        <f>+D103+I103</f>
        <v>187960.97</v>
      </c>
      <c r="O103" s="285"/>
      <c r="P103" s="285"/>
      <c r="Q103" s="292"/>
      <c r="R103" s="283"/>
      <c r="S103" s="283"/>
      <c r="T103" s="283"/>
    </row>
    <row r="104" spans="1:20" ht="12.75">
      <c r="A104" s="290"/>
      <c r="B104" s="302" t="s">
        <v>355</v>
      </c>
      <c r="C104" s="285"/>
      <c r="D104" s="236"/>
      <c r="E104" s="285"/>
      <c r="F104" s="291"/>
      <c r="G104" s="292"/>
      <c r="H104" s="100"/>
      <c r="I104" s="236">
        <v>6588</v>
      </c>
      <c r="J104" s="285"/>
      <c r="K104" s="291"/>
      <c r="L104" s="292"/>
      <c r="M104" s="100"/>
      <c r="N104" s="236">
        <f t="shared" si="4"/>
        <v>6588</v>
      </c>
      <c r="O104" s="285"/>
      <c r="P104" s="285"/>
      <c r="Q104" s="292"/>
      <c r="R104" s="283"/>
      <c r="S104" s="283"/>
      <c r="T104" s="283"/>
    </row>
    <row r="105" spans="1:20" ht="12.75">
      <c r="A105" s="290"/>
      <c r="B105" s="302" t="s">
        <v>536</v>
      </c>
      <c r="C105" s="285"/>
      <c r="D105" s="236"/>
      <c r="E105" s="285"/>
      <c r="F105" s="291"/>
      <c r="G105" s="292"/>
      <c r="H105" s="100"/>
      <c r="I105" s="236">
        <v>5350</v>
      </c>
      <c r="J105" s="285"/>
      <c r="K105" s="291"/>
      <c r="L105" s="292"/>
      <c r="M105" s="100"/>
      <c r="N105" s="236">
        <f t="shared" si="4"/>
        <v>5350</v>
      </c>
      <c r="O105" s="285"/>
      <c r="P105" s="285"/>
      <c r="Q105" s="292"/>
      <c r="R105" s="283"/>
      <c r="S105" s="283"/>
      <c r="T105" s="283"/>
    </row>
    <row r="106" spans="1:20" ht="12.75">
      <c r="A106" s="290"/>
      <c r="B106" s="302" t="s">
        <v>565</v>
      </c>
      <c r="C106" s="285"/>
      <c r="D106" s="236"/>
      <c r="E106" s="285"/>
      <c r="F106" s="291"/>
      <c r="G106" s="292"/>
      <c r="H106" s="100"/>
      <c r="I106" s="236">
        <v>8237</v>
      </c>
      <c r="J106" s="285"/>
      <c r="K106" s="291"/>
      <c r="L106" s="292"/>
      <c r="M106" s="100"/>
      <c r="N106" s="236">
        <f aca="true" t="shared" si="5" ref="N106:N113">+D106+I106</f>
        <v>8237</v>
      </c>
      <c r="O106" s="285"/>
      <c r="P106" s="285"/>
      <c r="Q106" s="292"/>
      <c r="R106" s="283"/>
      <c r="S106" s="283"/>
      <c r="T106" s="283"/>
    </row>
    <row r="107" spans="1:20" ht="12.75">
      <c r="A107" s="290"/>
      <c r="B107" s="302" t="s">
        <v>387</v>
      </c>
      <c r="C107" s="285"/>
      <c r="D107" s="236"/>
      <c r="E107" s="285"/>
      <c r="F107" s="291"/>
      <c r="G107" s="292"/>
      <c r="H107" s="100"/>
      <c r="I107" s="236"/>
      <c r="J107" s="285"/>
      <c r="K107" s="291"/>
      <c r="L107" s="292"/>
      <c r="M107" s="100"/>
      <c r="N107" s="236">
        <f t="shared" si="5"/>
        <v>0</v>
      </c>
      <c r="O107" s="285"/>
      <c r="P107" s="285"/>
      <c r="Q107" s="292"/>
      <c r="R107" s="283"/>
      <c r="S107" s="283"/>
      <c r="T107" s="283"/>
    </row>
    <row r="108" spans="1:20" ht="12.75">
      <c r="A108" s="290">
        <v>900</v>
      </c>
      <c r="B108" s="302" t="s">
        <v>15</v>
      </c>
      <c r="C108" s="285"/>
      <c r="D108" s="236">
        <v>83895.1</v>
      </c>
      <c r="E108" s="285"/>
      <c r="F108" s="291"/>
      <c r="G108" s="292"/>
      <c r="H108" s="100"/>
      <c r="I108" s="236">
        <v>985333.36</v>
      </c>
      <c r="J108" s="296"/>
      <c r="K108" s="236"/>
      <c r="L108" s="296"/>
      <c r="M108" s="100"/>
      <c r="N108" s="236">
        <f t="shared" si="5"/>
        <v>1069228.46</v>
      </c>
      <c r="O108" s="285"/>
      <c r="P108" s="285"/>
      <c r="Q108" s="292"/>
      <c r="R108" s="283"/>
      <c r="S108" s="283"/>
      <c r="T108" s="283"/>
    </row>
    <row r="109" spans="1:20" ht="12.75">
      <c r="A109" s="290"/>
      <c r="B109" s="302" t="s">
        <v>308</v>
      </c>
      <c r="C109" s="285"/>
      <c r="D109" s="236"/>
      <c r="E109" s="285"/>
      <c r="F109" s="291"/>
      <c r="G109" s="236">
        <v>4727.43</v>
      </c>
      <c r="H109" s="100"/>
      <c r="I109" s="236"/>
      <c r="J109" s="296"/>
      <c r="K109" s="236">
        <v>11400.7</v>
      </c>
      <c r="L109" s="296"/>
      <c r="M109" s="100"/>
      <c r="N109" s="236">
        <f t="shared" si="5"/>
        <v>0</v>
      </c>
      <c r="O109" s="285"/>
      <c r="P109" s="285"/>
      <c r="Q109" s="292">
        <f>+G109+K109</f>
        <v>16128.130000000001</v>
      </c>
      <c r="R109" s="283"/>
      <c r="S109" s="283"/>
      <c r="T109" s="283"/>
    </row>
    <row r="110" spans="1:20" ht="12.75">
      <c r="A110" s="290">
        <v>781</v>
      </c>
      <c r="B110" s="302" t="s">
        <v>354</v>
      </c>
      <c r="C110" s="285"/>
      <c r="D110" s="236">
        <v>180</v>
      </c>
      <c r="E110" s="285"/>
      <c r="F110" s="291"/>
      <c r="G110" s="292"/>
      <c r="H110" s="100"/>
      <c r="I110" s="236">
        <v>4229</v>
      </c>
      <c r="J110" s="292"/>
      <c r="K110" s="236"/>
      <c r="L110" s="292"/>
      <c r="M110" s="100"/>
      <c r="N110" s="236">
        <f t="shared" si="5"/>
        <v>4409</v>
      </c>
      <c r="O110" s="285"/>
      <c r="P110" s="285"/>
      <c r="Q110" s="292">
        <f>+G110+K110</f>
        <v>0</v>
      </c>
      <c r="R110" s="283"/>
      <c r="S110" s="283"/>
      <c r="T110" s="283"/>
    </row>
    <row r="111" spans="1:20" ht="12.75">
      <c r="A111" s="290">
        <v>975</v>
      </c>
      <c r="B111" s="302" t="s">
        <v>307</v>
      </c>
      <c r="C111" s="285"/>
      <c r="D111" s="236">
        <v>85829</v>
      </c>
      <c r="E111" s="285"/>
      <c r="F111" s="291"/>
      <c r="G111" s="292"/>
      <c r="H111" s="100"/>
      <c r="I111" s="236">
        <v>971650</v>
      </c>
      <c r="J111" s="292"/>
      <c r="K111" s="236"/>
      <c r="L111" s="292"/>
      <c r="M111" s="100"/>
      <c r="N111" s="236">
        <f t="shared" si="5"/>
        <v>1057479</v>
      </c>
      <c r="O111" s="285"/>
      <c r="P111" s="285"/>
      <c r="Q111" s="292"/>
      <c r="R111" s="295" t="e">
        <f>+N55+N56+N57+N58+N59+N60+N61+N65+N62+#REF!+#REF!+#REF!+#REF!+#REF!+#REF!+N68+N69+N70+N71+N72+N74+N77+N78+N79+N81+N82+N84+N85+N90+N91+N92+N93+N94+N95+N96+N97+N99+N100+N101+N102+N108+N111</f>
        <v>#REF!</v>
      </c>
      <c r="S111" s="283"/>
      <c r="T111" s="283"/>
    </row>
    <row r="112" spans="1:20" ht="12.75">
      <c r="A112" s="290"/>
      <c r="B112" s="302" t="s">
        <v>573</v>
      </c>
      <c r="C112" s="285"/>
      <c r="D112" s="236"/>
      <c r="E112" s="285"/>
      <c r="F112" s="291"/>
      <c r="G112" s="292"/>
      <c r="H112" s="100"/>
      <c r="I112" s="236">
        <v>58309.63</v>
      </c>
      <c r="J112" s="292"/>
      <c r="K112" s="236"/>
      <c r="L112" s="292"/>
      <c r="M112" s="100"/>
      <c r="N112" s="236">
        <f>+D112+I112</f>
        <v>58309.63</v>
      </c>
      <c r="O112" s="285"/>
      <c r="P112" s="285"/>
      <c r="Q112" s="292"/>
      <c r="R112" s="295"/>
      <c r="S112" s="283"/>
      <c r="T112" s="283"/>
    </row>
    <row r="113" spans="1:20" ht="12.75">
      <c r="A113" s="290"/>
      <c r="B113" s="302" t="s">
        <v>540</v>
      </c>
      <c r="C113" s="285"/>
      <c r="D113" s="304"/>
      <c r="E113" s="296"/>
      <c r="F113" s="285"/>
      <c r="G113" s="305">
        <v>16147.28</v>
      </c>
      <c r="H113" s="100"/>
      <c r="I113" s="304"/>
      <c r="J113" s="296"/>
      <c r="K113" s="304">
        <v>330635.46</v>
      </c>
      <c r="L113" s="296"/>
      <c r="M113" s="100"/>
      <c r="N113" s="304">
        <f t="shared" si="5"/>
        <v>0</v>
      </c>
      <c r="O113" s="285"/>
      <c r="P113" s="285"/>
      <c r="Q113" s="305">
        <f>+G113+K113</f>
        <v>346782.74000000005</v>
      </c>
      <c r="R113" s="283"/>
      <c r="S113" s="283"/>
      <c r="T113" s="283"/>
    </row>
    <row r="114" spans="1:20" ht="12.75">
      <c r="A114" s="290"/>
      <c r="B114" s="302"/>
      <c r="C114" s="285"/>
      <c r="D114" s="111"/>
      <c r="E114" s="296"/>
      <c r="F114" s="285"/>
      <c r="G114" s="296"/>
      <c r="H114" s="100"/>
      <c r="I114" s="111"/>
      <c r="J114" s="300"/>
      <c r="K114" s="111"/>
      <c r="L114" s="300"/>
      <c r="M114" s="100"/>
      <c r="N114" s="111"/>
      <c r="O114" s="296"/>
      <c r="P114" s="285"/>
      <c r="Q114" s="296"/>
      <c r="R114" s="283"/>
      <c r="S114" s="283"/>
      <c r="T114" s="283"/>
    </row>
    <row r="115" spans="1:20" ht="12.75">
      <c r="A115" s="100"/>
      <c r="B115" s="292"/>
      <c r="C115" s="291" t="s">
        <v>8</v>
      </c>
      <c r="D115" s="292">
        <f>SUM(D52:D114)</f>
        <v>1209466.4000000001</v>
      </c>
      <c r="E115" s="292"/>
      <c r="F115" s="291"/>
      <c r="G115" s="292">
        <f>SUM(G52:G114)</f>
        <v>1166483.51</v>
      </c>
      <c r="H115" s="100"/>
      <c r="I115" s="292">
        <f>SUM(I52:I114)</f>
        <v>9292649.989999998</v>
      </c>
      <c r="J115" s="100"/>
      <c r="K115" s="292">
        <f>SUM(K52:K114)</f>
        <v>12898031.459999999</v>
      </c>
      <c r="L115" s="100"/>
      <c r="M115" s="115">
        <f>+K115-I115</f>
        <v>3605381.4700000007</v>
      </c>
      <c r="N115" s="236">
        <f>SUM(N52:N114)</f>
        <v>10502116.389999999</v>
      </c>
      <c r="O115" s="292"/>
      <c r="P115" s="291" t="s">
        <v>8</v>
      </c>
      <c r="Q115" s="292">
        <f>SUM(Q52:Q114)</f>
        <v>14064514.97</v>
      </c>
      <c r="R115" s="283"/>
      <c r="S115" s="283"/>
      <c r="T115" s="283"/>
    </row>
    <row r="116" spans="1:20" ht="12.75">
      <c r="A116" s="100"/>
      <c r="B116" s="297" t="s">
        <v>16</v>
      </c>
      <c r="C116" s="285"/>
      <c r="D116" s="305"/>
      <c r="E116" s="296"/>
      <c r="F116" s="285"/>
      <c r="G116" s="304"/>
      <c r="H116" s="100"/>
      <c r="I116" s="305"/>
      <c r="J116" s="100"/>
      <c r="K116" s="305"/>
      <c r="L116" s="100"/>
      <c r="M116" s="296">
        <f>+G115-D115</f>
        <v>-42982.89000000013</v>
      </c>
      <c r="N116" s="305"/>
      <c r="O116" s="296"/>
      <c r="P116" s="285"/>
      <c r="Q116" s="304">
        <v>0</v>
      </c>
      <c r="R116" s="295" t="s">
        <v>260</v>
      </c>
      <c r="S116" s="295">
        <f>+R50-R117</f>
        <v>3562398.5800000057</v>
      </c>
      <c r="T116" s="283"/>
    </row>
    <row r="117" spans="1:20" ht="13.5" thickBot="1">
      <c r="A117" s="100"/>
      <c r="B117" s="306" t="s">
        <v>13</v>
      </c>
      <c r="C117" s="307" t="s">
        <v>8</v>
      </c>
      <c r="D117" s="308">
        <f>+D50+D115</f>
        <v>1611401.48</v>
      </c>
      <c r="E117" s="300"/>
      <c r="F117" s="307" t="s">
        <v>8</v>
      </c>
      <c r="G117" s="308">
        <f>+G50+G115</f>
        <v>1611401.48</v>
      </c>
      <c r="H117" s="100"/>
      <c r="I117" s="299">
        <f>+I115+I50</f>
        <v>52804187.17999999</v>
      </c>
      <c r="J117" s="100"/>
      <c r="K117" s="299">
        <f>+K115+K50</f>
        <v>52804187.18000001</v>
      </c>
      <c r="L117" s="100"/>
      <c r="M117" s="115"/>
      <c r="N117" s="299">
        <f>+N50+N115</f>
        <v>54415588.660000004</v>
      </c>
      <c r="O117" s="300"/>
      <c r="P117" s="307" t="s">
        <v>8</v>
      </c>
      <c r="Q117" s="299">
        <f>+Q50+Q115</f>
        <v>54415588.66</v>
      </c>
      <c r="R117" s="295">
        <f>+N117-Q117</f>
        <v>0</v>
      </c>
      <c r="S117" s="283"/>
      <c r="T117" s="283"/>
    </row>
    <row r="118" spans="2:20" ht="13.5" thickTop="1">
      <c r="B118" s="309"/>
      <c r="D118" s="309"/>
      <c r="E118" s="309"/>
      <c r="G118" s="310">
        <f>+D117-G117</f>
        <v>0</v>
      </c>
      <c r="H118" s="283"/>
      <c r="I118" s="309"/>
      <c r="J118" s="283"/>
      <c r="K118" s="309">
        <f>+K117-I117</f>
        <v>0</v>
      </c>
      <c r="L118" s="283"/>
      <c r="M118" s="295">
        <f>+M51-M115</f>
        <v>-9.313225746154785E-09</v>
      </c>
      <c r="N118" s="309"/>
      <c r="O118" s="309"/>
      <c r="Q118" s="310">
        <f>+N117-Q117</f>
        <v>0</v>
      </c>
      <c r="R118" s="283"/>
      <c r="S118" s="311">
        <f>+M115+M116</f>
        <v>3562398.5800000005</v>
      </c>
      <c r="T118" s="283"/>
    </row>
    <row r="119" spans="14:17" s="283" customFormat="1" ht="12.75">
      <c r="N119" s="301">
        <f>+N117-D117</f>
        <v>52804187.18000001</v>
      </c>
      <c r="Q119" s="295">
        <f>+Q117-G117</f>
        <v>52804187.18</v>
      </c>
    </row>
    <row r="120" s="283" customFormat="1" ht="12.75">
      <c r="D120" s="283" t="s">
        <v>17</v>
      </c>
    </row>
    <row r="121" s="283" customFormat="1" ht="12.75">
      <c r="G121" s="295"/>
    </row>
    <row r="122" spans="4:7" s="283" customFormat="1" ht="12.75">
      <c r="D122" s="364"/>
      <c r="E122" s="364"/>
      <c r="F122" s="364"/>
      <c r="G122" s="364"/>
    </row>
    <row r="123" spans="2:7" s="283" customFormat="1" ht="12.75">
      <c r="B123" s="312"/>
      <c r="D123" s="364"/>
      <c r="E123" s="364"/>
      <c r="F123" s="364"/>
      <c r="G123" s="364"/>
    </row>
    <row r="124" spans="1:7" s="283" customFormat="1" ht="12.75">
      <c r="A124" s="313"/>
      <c r="B124" s="313"/>
      <c r="G124" s="312"/>
    </row>
    <row r="125" spans="1:7" s="283" customFormat="1" ht="12.75">
      <c r="A125" s="314" t="s">
        <v>364</v>
      </c>
      <c r="B125" s="314"/>
      <c r="C125" s="314"/>
      <c r="D125" s="314"/>
      <c r="E125" s="314"/>
      <c r="F125" s="314"/>
      <c r="G125" s="314" t="s">
        <v>366</v>
      </c>
    </row>
    <row r="126" spans="1:7" s="283" customFormat="1" ht="12.75">
      <c r="A126" s="366"/>
      <c r="B126" s="366"/>
      <c r="C126" s="366"/>
      <c r="D126" s="366"/>
      <c r="E126" s="366"/>
      <c r="F126" s="366"/>
      <c r="G126" s="366"/>
    </row>
    <row r="127" s="283" customFormat="1" ht="12.75">
      <c r="D127" s="294"/>
    </row>
    <row r="128" spans="1:19" s="283" customFormat="1" ht="12.75">
      <c r="A128" s="312"/>
      <c r="B128" s="312" t="s">
        <v>365</v>
      </c>
      <c r="D128" s="315"/>
      <c r="E128" s="312"/>
      <c r="G128" s="316" t="s">
        <v>256</v>
      </c>
      <c r="S128" s="283" t="s">
        <v>17</v>
      </c>
    </row>
    <row r="129" spans="1:7" s="283" customFormat="1" ht="12.75">
      <c r="A129" s="316"/>
      <c r="B129" s="317" t="s">
        <v>419</v>
      </c>
      <c r="C129" s="318"/>
      <c r="D129" s="294"/>
      <c r="E129" s="301"/>
      <c r="G129" s="294" t="s">
        <v>367</v>
      </c>
    </row>
    <row r="130" spans="1:7" s="283" customFormat="1" ht="12.75">
      <c r="A130" s="316"/>
      <c r="D130" s="294"/>
      <c r="E130" s="301"/>
      <c r="G130" s="294"/>
    </row>
    <row r="131" spans="1:7" s="283" customFormat="1" ht="12.75">
      <c r="A131" s="316"/>
      <c r="D131" s="294"/>
      <c r="F131" s="318"/>
      <c r="G131" s="301"/>
    </row>
    <row r="132" spans="1:14" s="283" customFormat="1" ht="12.75">
      <c r="A132" s="316"/>
      <c r="D132" s="301"/>
      <c r="E132" s="301"/>
      <c r="N132" s="283" t="s">
        <v>259</v>
      </c>
    </row>
    <row r="133" spans="1:7" s="283" customFormat="1" ht="12.75">
      <c r="A133" s="316"/>
      <c r="D133" s="301"/>
      <c r="E133" s="301"/>
      <c r="G133" s="295"/>
    </row>
    <row r="134" spans="1:5" s="283" customFormat="1" ht="12.75">
      <c r="A134" s="316"/>
      <c r="D134" s="301"/>
      <c r="E134" s="301"/>
    </row>
    <row r="135" spans="1:7" s="283" customFormat="1" ht="12.75">
      <c r="A135" s="316"/>
      <c r="D135" s="301"/>
      <c r="E135" s="301"/>
      <c r="G135" s="295"/>
    </row>
    <row r="136" spans="1:5" s="283" customFormat="1" ht="12.75">
      <c r="A136" s="316"/>
      <c r="D136" s="301"/>
      <c r="E136" s="301"/>
    </row>
    <row r="137" spans="1:5" s="283" customFormat="1" ht="12.75">
      <c r="A137" s="316"/>
      <c r="D137" s="301"/>
      <c r="E137" s="301"/>
    </row>
    <row r="138" spans="1:5" s="283" customFormat="1" ht="12.75">
      <c r="A138" s="316"/>
      <c r="D138" s="301"/>
      <c r="E138" s="301"/>
    </row>
    <row r="139" spans="1:5" s="283" customFormat="1" ht="12.75">
      <c r="A139" s="316"/>
      <c r="D139" s="301"/>
      <c r="E139" s="301"/>
    </row>
    <row r="140" spans="1:5" s="283" customFormat="1" ht="12.75">
      <c r="A140" s="316"/>
      <c r="D140" s="301"/>
      <c r="E140" s="301"/>
    </row>
    <row r="141" spans="1:5" s="283" customFormat="1" ht="12.75">
      <c r="A141" s="316"/>
      <c r="D141" s="301"/>
      <c r="E141" s="301"/>
    </row>
    <row r="142" spans="1:5" s="283" customFormat="1" ht="12.75">
      <c r="A142" s="316"/>
      <c r="D142" s="301"/>
      <c r="E142" s="301"/>
    </row>
    <row r="143" spans="1:5" s="283" customFormat="1" ht="12.75">
      <c r="A143" s="316"/>
      <c r="D143" s="301"/>
      <c r="E143" s="301"/>
    </row>
    <row r="144" s="283" customFormat="1" ht="12.75"/>
    <row r="145" spans="1:7" s="283" customFormat="1" ht="12.75">
      <c r="A145" s="316"/>
      <c r="G145" s="301"/>
    </row>
    <row r="146" spans="1:7" s="283" customFormat="1" ht="12.75">
      <c r="A146" s="316"/>
      <c r="G146" s="301"/>
    </row>
    <row r="147" spans="1:7" s="283" customFormat="1" ht="12.75">
      <c r="A147" s="316"/>
      <c r="G147" s="301"/>
    </row>
    <row r="148" spans="1:7" s="283" customFormat="1" ht="12.75">
      <c r="A148" s="316"/>
      <c r="G148" s="301"/>
    </row>
    <row r="149" spans="1:7" s="283" customFormat="1" ht="12.75">
      <c r="A149" s="316"/>
      <c r="G149" s="301"/>
    </row>
    <row r="150" spans="1:7" s="283" customFormat="1" ht="12.75">
      <c r="A150" s="316"/>
      <c r="G150" s="294"/>
    </row>
    <row r="151" spans="1:7" s="283" customFormat="1" ht="12.75">
      <c r="A151" s="316"/>
      <c r="G151" s="294"/>
    </row>
    <row r="152" spans="1:7" s="283" customFormat="1" ht="12.75">
      <c r="A152" s="316"/>
      <c r="G152" s="301"/>
    </row>
    <row r="153" spans="1:7" s="283" customFormat="1" ht="12.75">
      <c r="A153" s="316"/>
      <c r="G153" s="301"/>
    </row>
    <row r="154" spans="1:7" s="283" customFormat="1" ht="12.75">
      <c r="A154" s="316"/>
      <c r="G154" s="301"/>
    </row>
    <row r="155" spans="2:13" s="283" customFormat="1" ht="12.75">
      <c r="B155" s="319"/>
      <c r="C155" s="320"/>
      <c r="D155" s="321"/>
      <c r="E155" s="321"/>
      <c r="F155" s="320"/>
      <c r="G155" s="321"/>
      <c r="H155" s="301"/>
      <c r="I155" s="301"/>
      <c r="J155" s="301"/>
      <c r="K155" s="301"/>
      <c r="L155" s="301"/>
      <c r="M155" s="301"/>
    </row>
    <row r="156" spans="4:7" s="283" customFormat="1" ht="12.75">
      <c r="D156" s="301"/>
      <c r="G156" s="301"/>
    </row>
    <row r="157" spans="1:7" s="283" customFormat="1" ht="12.75">
      <c r="A157" s="316"/>
      <c r="F157" s="318"/>
      <c r="G157" s="301"/>
    </row>
    <row r="158" spans="1:13" s="283" customFormat="1" ht="12.75">
      <c r="A158" s="316"/>
      <c r="C158" s="318"/>
      <c r="D158" s="301"/>
      <c r="E158" s="301"/>
      <c r="G158" s="301"/>
      <c r="M158" s="294"/>
    </row>
    <row r="159" spans="1:13" s="283" customFormat="1" ht="12.75">
      <c r="A159" s="316"/>
      <c r="D159" s="301"/>
      <c r="E159" s="301"/>
      <c r="M159" s="294"/>
    </row>
    <row r="160" spans="1:13" s="283" customFormat="1" ht="12.75">
      <c r="A160" s="316"/>
      <c r="D160" s="301"/>
      <c r="E160" s="301"/>
      <c r="M160" s="295"/>
    </row>
    <row r="161" spans="1:7" s="283" customFormat="1" ht="12.75">
      <c r="A161" s="316"/>
      <c r="G161" s="301"/>
    </row>
    <row r="162" spans="1:7" s="283" customFormat="1" ht="12.75">
      <c r="A162" s="316"/>
      <c r="D162" s="301"/>
      <c r="E162" s="301"/>
      <c r="G162" s="301"/>
    </row>
    <row r="163" spans="3:7" s="283" customFormat="1" ht="12.75">
      <c r="C163" s="318"/>
      <c r="D163" s="301"/>
      <c r="E163" s="301"/>
      <c r="F163" s="318"/>
      <c r="G163" s="301"/>
    </row>
    <row r="164" spans="2:7" s="283" customFormat="1" ht="12.75">
      <c r="B164" s="319"/>
      <c r="D164" s="301"/>
      <c r="E164" s="301"/>
      <c r="G164" s="294"/>
    </row>
    <row r="165" spans="2:13" s="283" customFormat="1" ht="12.75">
      <c r="B165" s="322"/>
      <c r="C165" s="320"/>
      <c r="D165" s="321"/>
      <c r="E165" s="321"/>
      <c r="F165" s="320"/>
      <c r="G165" s="323"/>
      <c r="M165" s="295"/>
    </row>
    <row r="166" spans="4:5" s="283" customFormat="1" ht="12.75">
      <c r="D166" s="301"/>
      <c r="E166" s="301"/>
    </row>
    <row r="167" spans="1:6" s="283" customFormat="1" ht="12.75">
      <c r="A167" s="367"/>
      <c r="B167" s="367"/>
      <c r="D167" s="368"/>
      <c r="E167" s="368"/>
      <c r="F167" s="368"/>
    </row>
    <row r="168" spans="4:5" s="283" customFormat="1" ht="12.75">
      <c r="D168" s="301"/>
      <c r="E168" s="301"/>
    </row>
    <row r="169" s="283" customFormat="1" ht="12.75">
      <c r="G169" s="301"/>
    </row>
    <row r="170" spans="1:7" s="283" customFormat="1" ht="12.75">
      <c r="A170" s="364"/>
      <c r="B170" s="364"/>
      <c r="D170" s="369"/>
      <c r="E170" s="369"/>
      <c r="F170" s="369"/>
      <c r="G170" s="369"/>
    </row>
    <row r="171" spans="1:7" s="283" customFormat="1" ht="12.75">
      <c r="A171" s="364"/>
      <c r="B171" s="364"/>
      <c r="C171" s="324"/>
      <c r="D171" s="365"/>
      <c r="E171" s="365"/>
      <c r="F171" s="365"/>
      <c r="G171" s="365"/>
    </row>
    <row r="172" spans="1:7" s="283" customFormat="1" ht="12.75">
      <c r="A172" s="313"/>
      <c r="B172" s="313"/>
      <c r="G172" s="312"/>
    </row>
    <row r="173" s="283" customFormat="1" ht="12.75"/>
    <row r="174" s="283" customFormat="1" ht="12.75"/>
    <row r="175" s="283" customFormat="1" ht="12.75"/>
    <row r="176" s="283" customFormat="1" ht="12.75"/>
    <row r="177" s="283" customFormat="1" ht="12.75"/>
    <row r="178" s="283" customFormat="1" ht="12.75"/>
    <row r="179" s="283" customFormat="1" ht="12.75"/>
    <row r="180" s="283" customFormat="1" ht="12.75"/>
    <row r="181" s="283" customFormat="1" ht="12.75"/>
    <row r="182" s="283" customFormat="1" ht="12.75"/>
    <row r="183" s="283" customFormat="1" ht="12.75"/>
    <row r="184" s="283" customFormat="1" ht="12.75"/>
    <row r="185" s="283" customFormat="1" ht="12.75"/>
    <row r="186" s="283" customFormat="1" ht="12.75"/>
    <row r="187" s="283" customFormat="1" ht="12.75"/>
    <row r="188" s="283" customFormat="1" ht="12.75"/>
    <row r="189" s="283" customFormat="1" ht="12.75"/>
    <row r="190" s="283" customFormat="1" ht="12.75"/>
    <row r="191" s="283" customFormat="1" ht="12.75"/>
    <row r="192" s="283" customFormat="1" ht="12.75"/>
    <row r="193" s="283" customFormat="1" ht="12.75"/>
    <row r="194" s="283" customFormat="1" ht="12.75"/>
    <row r="195" s="283" customFormat="1" ht="12.75"/>
    <row r="196" s="283" customFormat="1" ht="12.75"/>
    <row r="197" s="283" customFormat="1" ht="12.75"/>
    <row r="198" s="283" customFormat="1" ht="12.75"/>
    <row r="199" s="283" customFormat="1" ht="12.75"/>
    <row r="200" s="283" customFormat="1" ht="12.75"/>
    <row r="201" s="283" customFormat="1" ht="12.75"/>
    <row r="202" s="283" customFormat="1" ht="12.75"/>
    <row r="203" s="283" customFormat="1" ht="12.75"/>
    <row r="204" s="283" customFormat="1" ht="12.75"/>
    <row r="205" s="283" customFormat="1" ht="12.75"/>
    <row r="206" s="283" customFormat="1" ht="12.75"/>
  </sheetData>
  <sheetProtection/>
  <mergeCells count="10">
    <mergeCell ref="A1:G1"/>
    <mergeCell ref="D122:G122"/>
    <mergeCell ref="D123:G123"/>
    <mergeCell ref="A171:B171"/>
    <mergeCell ref="D171:G171"/>
    <mergeCell ref="A126:G126"/>
    <mergeCell ref="A167:B167"/>
    <mergeCell ref="D167:F167"/>
    <mergeCell ref="A170:B170"/>
    <mergeCell ref="D170:G170"/>
  </mergeCells>
  <printOptions/>
  <pageMargins left="0" right="0" top="0" bottom="0.25" header="0.5" footer="0.5"/>
  <pageSetup horizontalDpi="300" verticalDpi="300" orientation="portrait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7"/>
  <sheetViews>
    <sheetView zoomScale="98" zoomScaleNormal="98" zoomScalePageLayoutView="0" workbookViewId="0" topLeftCell="A105">
      <selection activeCell="S92" sqref="S92:S93"/>
    </sheetView>
  </sheetViews>
  <sheetFormatPr defaultColWidth="9.140625" defaultRowHeight="12.75"/>
  <cols>
    <col min="1" max="1" width="2.140625" style="90" customWidth="1"/>
    <col min="2" max="2" width="3.8515625" style="90" customWidth="1"/>
    <col min="3" max="3" width="1.7109375" style="90" customWidth="1"/>
    <col min="4" max="4" width="2.57421875" style="90" customWidth="1"/>
    <col min="5" max="5" width="1.7109375" style="90" customWidth="1"/>
    <col min="6" max="6" width="14.57421875" style="90" customWidth="1"/>
    <col min="7" max="7" width="1.7109375" style="90" customWidth="1"/>
    <col min="8" max="8" width="9.28125" style="90" customWidth="1"/>
    <col min="9" max="9" width="1.7109375" style="90" customWidth="1"/>
    <col min="10" max="10" width="10.28125" style="90" customWidth="1"/>
    <col min="11" max="11" width="3.57421875" style="90" customWidth="1"/>
    <col min="12" max="12" width="13.57421875" style="90" customWidth="1"/>
    <col min="13" max="13" width="1.7109375" style="90" customWidth="1"/>
    <col min="14" max="14" width="13.7109375" style="90" customWidth="1"/>
    <col min="15" max="15" width="2.421875" style="90" customWidth="1"/>
    <col min="16" max="16" width="13.8515625" style="90" customWidth="1"/>
    <col min="17" max="17" width="7.00390625" style="90" customWidth="1"/>
    <col min="18" max="18" width="14.140625" style="90" customWidth="1"/>
    <col min="19" max="19" width="18.28125" style="90" customWidth="1"/>
    <col min="20" max="20" width="11.00390625" style="90" bestFit="1" customWidth="1"/>
    <col min="21" max="21" width="9.140625" style="90" customWidth="1"/>
    <col min="22" max="22" width="11.140625" style="90" bestFit="1" customWidth="1"/>
    <col min="23" max="16384" width="9.140625" style="90" customWidth="1"/>
  </cols>
  <sheetData>
    <row r="1" spans="1:16" ht="12">
      <c r="A1" s="380" t="s">
        <v>18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2">
      <c r="A2" s="380" t="s">
        <v>19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6" ht="12">
      <c r="A3" s="380" t="s">
        <v>20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16" ht="12">
      <c r="A4" s="139"/>
      <c r="B4" s="139"/>
      <c r="C4" s="139"/>
      <c r="D4" s="139"/>
      <c r="E4" s="139"/>
      <c r="F4" s="139"/>
      <c r="G4" s="139"/>
      <c r="H4" s="139"/>
      <c r="I4" s="140"/>
      <c r="K4" s="140" t="s">
        <v>21</v>
      </c>
      <c r="L4" s="141" t="str">
        <f>+TB!C2</f>
        <v> 'December 2016</v>
      </c>
      <c r="M4" s="139"/>
      <c r="N4" s="139"/>
      <c r="O4" s="139"/>
      <c r="P4" s="139"/>
    </row>
    <row r="7" spans="1:2" ht="12">
      <c r="A7" s="162">
        <v>1</v>
      </c>
      <c r="B7" s="162" t="s">
        <v>22</v>
      </c>
    </row>
    <row r="8" spans="2:12" ht="12">
      <c r="B8" s="90">
        <v>1.1</v>
      </c>
      <c r="D8" s="90" t="s">
        <v>23</v>
      </c>
      <c r="J8" s="142">
        <v>3381</v>
      </c>
      <c r="K8" s="158">
        <v>1.6</v>
      </c>
      <c r="L8" s="90" t="s">
        <v>24</v>
      </c>
    </row>
    <row r="9" spans="2:16" ht="12">
      <c r="B9" s="90">
        <v>1.2</v>
      </c>
      <c r="D9" s="90" t="s">
        <v>25</v>
      </c>
      <c r="J9" s="183">
        <v>3078</v>
      </c>
      <c r="N9" s="90" t="s">
        <v>26</v>
      </c>
      <c r="P9" s="159">
        <v>10</v>
      </c>
    </row>
    <row r="10" spans="2:16" ht="12">
      <c r="B10" s="90">
        <v>1.3</v>
      </c>
      <c r="D10" s="90" t="s">
        <v>27</v>
      </c>
      <c r="J10" s="183">
        <v>3078</v>
      </c>
      <c r="N10" s="90" t="s">
        <v>28</v>
      </c>
      <c r="P10" s="159">
        <v>47</v>
      </c>
    </row>
    <row r="11" spans="2:16" ht="12">
      <c r="B11" s="90">
        <v>1.4</v>
      </c>
      <c r="D11" s="90" t="s">
        <v>29</v>
      </c>
      <c r="J11" s="183">
        <v>3066</v>
      </c>
      <c r="N11" s="90" t="s">
        <v>30</v>
      </c>
      <c r="P11" s="159">
        <v>47</v>
      </c>
    </row>
    <row r="12" spans="2:10" ht="12">
      <c r="B12" s="90">
        <v>1.5</v>
      </c>
      <c r="D12" s="90" t="s">
        <v>31</v>
      </c>
      <c r="J12" s="183">
        <f>+J9*5</f>
        <v>15390</v>
      </c>
    </row>
    <row r="13" spans="11:12" ht="12">
      <c r="K13" s="158">
        <v>1.7</v>
      </c>
      <c r="L13" s="90" t="s">
        <v>263</v>
      </c>
    </row>
    <row r="14" spans="14:16" ht="12">
      <c r="N14" s="90" t="s">
        <v>32</v>
      </c>
      <c r="P14" s="160">
        <v>795</v>
      </c>
    </row>
    <row r="15" spans="14:17" ht="12">
      <c r="N15" s="90" t="s">
        <v>33</v>
      </c>
      <c r="P15" s="161">
        <f>+P14/J9*100</f>
        <v>25.828460038986357</v>
      </c>
      <c r="Q15" s="90" t="s">
        <v>34</v>
      </c>
    </row>
    <row r="19" spans="1:14" ht="12">
      <c r="A19" s="162">
        <v>2</v>
      </c>
      <c r="B19" s="381" t="s">
        <v>35</v>
      </c>
      <c r="C19" s="381"/>
      <c r="D19" s="381"/>
      <c r="E19" s="381"/>
      <c r="F19" s="381"/>
      <c r="G19" s="381"/>
      <c r="H19" s="163"/>
      <c r="J19" s="380" t="s">
        <v>532</v>
      </c>
      <c r="K19" s="380"/>
      <c r="L19" s="380"/>
      <c r="M19" s="380"/>
      <c r="N19" s="380"/>
    </row>
    <row r="20" ht="12">
      <c r="G20" s="90" t="s">
        <v>17</v>
      </c>
    </row>
    <row r="21" spans="4:14" ht="12">
      <c r="D21" s="90" t="s">
        <v>36</v>
      </c>
      <c r="G21" s="90" t="s">
        <v>37</v>
      </c>
      <c r="I21" s="90" t="s">
        <v>38</v>
      </c>
      <c r="L21" s="164" t="s">
        <v>39</v>
      </c>
      <c r="M21" s="164"/>
      <c r="N21" s="165">
        <v>41816</v>
      </c>
    </row>
    <row r="23" spans="8:16" ht="12">
      <c r="H23" s="166" t="s">
        <v>40</v>
      </c>
      <c r="J23" s="373" t="s">
        <v>41</v>
      </c>
      <c r="K23" s="373"/>
      <c r="L23" s="373"/>
      <c r="M23" s="373"/>
      <c r="N23" s="373"/>
      <c r="O23" s="373"/>
      <c r="P23" s="373"/>
    </row>
    <row r="24" spans="8:16" ht="12">
      <c r="H24" s="160" t="s">
        <v>42</v>
      </c>
      <c r="J24" s="159" t="s">
        <v>43</v>
      </c>
      <c r="K24" s="166"/>
      <c r="L24" s="159" t="s">
        <v>44</v>
      </c>
      <c r="N24" s="159" t="s">
        <v>45</v>
      </c>
      <c r="P24" s="159" t="s">
        <v>46</v>
      </c>
    </row>
    <row r="25" spans="2:16" ht="12">
      <c r="B25" s="163" t="s">
        <v>47</v>
      </c>
      <c r="C25" s="166"/>
      <c r="D25" s="166"/>
      <c r="E25" s="166"/>
      <c r="F25" s="166"/>
      <c r="G25" s="144" t="s">
        <v>8</v>
      </c>
      <c r="H25" s="143">
        <v>177.5</v>
      </c>
      <c r="I25" s="144" t="s">
        <v>8</v>
      </c>
      <c r="J25" s="143">
        <v>19</v>
      </c>
      <c r="K25" s="144" t="s">
        <v>8</v>
      </c>
      <c r="L25" s="143">
        <v>21.25</v>
      </c>
      <c r="M25" s="144" t="s">
        <v>8</v>
      </c>
      <c r="N25" s="143">
        <v>23.75</v>
      </c>
      <c r="O25" s="144" t="s">
        <v>8</v>
      </c>
      <c r="P25" s="167">
        <v>26.65</v>
      </c>
    </row>
    <row r="26" spans="2:16" ht="12">
      <c r="B26" s="163" t="s">
        <v>527</v>
      </c>
      <c r="C26" s="166"/>
      <c r="D26" s="166"/>
      <c r="E26" s="166"/>
      <c r="F26" s="168">
        <v>0.5</v>
      </c>
      <c r="H26" s="143">
        <v>355</v>
      </c>
      <c r="J26" s="143">
        <v>38</v>
      </c>
      <c r="L26" s="143">
        <v>42.5</v>
      </c>
      <c r="N26" s="143">
        <v>47.5</v>
      </c>
      <c r="P26" s="143">
        <v>53.3</v>
      </c>
    </row>
    <row r="27" spans="2:16" ht="12">
      <c r="B27" s="163" t="s">
        <v>48</v>
      </c>
      <c r="C27" s="166"/>
      <c r="D27" s="166"/>
      <c r="E27" s="166"/>
      <c r="F27" s="168">
        <v>0.5</v>
      </c>
      <c r="H27" s="143">
        <v>310.6</v>
      </c>
      <c r="J27" s="143">
        <v>33.25</v>
      </c>
      <c r="L27" s="143">
        <v>37.15</v>
      </c>
      <c r="N27" s="143">
        <v>41.55</v>
      </c>
      <c r="P27" s="143">
        <v>46.6</v>
      </c>
    </row>
    <row r="28" spans="2:16" ht="12">
      <c r="B28" s="163" t="s">
        <v>49</v>
      </c>
      <c r="C28" s="166"/>
      <c r="D28" s="166"/>
      <c r="E28" s="166"/>
      <c r="F28" s="168">
        <v>0.5</v>
      </c>
      <c r="H28" s="143">
        <v>266.25</v>
      </c>
      <c r="J28" s="143">
        <v>28.5</v>
      </c>
      <c r="L28" s="143">
        <v>31.85</v>
      </c>
      <c r="N28" s="143">
        <v>35.6</v>
      </c>
      <c r="P28" s="143">
        <v>39.95</v>
      </c>
    </row>
    <row r="29" spans="2:16" ht="12">
      <c r="B29" s="163" t="s">
        <v>50</v>
      </c>
      <c r="C29" s="166"/>
      <c r="D29" s="166"/>
      <c r="E29" s="166"/>
      <c r="F29" s="168">
        <v>0.5</v>
      </c>
      <c r="H29" s="143">
        <v>221.85</v>
      </c>
      <c r="J29" s="143">
        <v>23.75</v>
      </c>
      <c r="L29" s="143">
        <v>26.55</v>
      </c>
      <c r="N29" s="143">
        <v>29.65</v>
      </c>
      <c r="P29" s="143">
        <v>33.3</v>
      </c>
    </row>
    <row r="30" spans="2:16" ht="12">
      <c r="B30" s="163" t="s">
        <v>51</v>
      </c>
      <c r="C30" s="166"/>
      <c r="D30" s="166"/>
      <c r="E30" s="166"/>
      <c r="F30" s="166"/>
      <c r="H30" s="143">
        <v>532.5</v>
      </c>
      <c r="J30" s="143">
        <v>57</v>
      </c>
      <c r="L30" s="143">
        <v>63.75</v>
      </c>
      <c r="N30" s="143">
        <v>71.25</v>
      </c>
      <c r="P30" s="143">
        <v>79.95</v>
      </c>
    </row>
    <row r="31" spans="2:6" ht="12">
      <c r="B31" s="163"/>
      <c r="C31" s="166"/>
      <c r="D31" s="166"/>
      <c r="E31" s="166"/>
      <c r="F31" s="166"/>
    </row>
    <row r="34" ht="12">
      <c r="P34" s="143"/>
    </row>
    <row r="35" spans="1:2" ht="12">
      <c r="A35" s="162">
        <v>3</v>
      </c>
      <c r="B35" s="164" t="s">
        <v>52</v>
      </c>
    </row>
    <row r="36" spans="12:16" ht="12">
      <c r="L36" s="160" t="s">
        <v>53</v>
      </c>
      <c r="P36" s="160" t="s">
        <v>54</v>
      </c>
    </row>
    <row r="37" spans="2:4" ht="12">
      <c r="B37" s="90">
        <v>3.1</v>
      </c>
      <c r="D37" s="90" t="s">
        <v>55</v>
      </c>
    </row>
    <row r="38" spans="4:46" ht="12">
      <c r="D38" s="90" t="s">
        <v>56</v>
      </c>
      <c r="F38" s="90" t="s">
        <v>57</v>
      </c>
      <c r="K38" s="144" t="s">
        <v>8</v>
      </c>
      <c r="L38" s="143">
        <f>+TB!G52</f>
        <v>1078690.85</v>
      </c>
      <c r="N38" s="146"/>
      <c r="O38" s="144" t="s">
        <v>8</v>
      </c>
      <c r="P38" s="143">
        <f>+TB!Q52</f>
        <v>13017011.7</v>
      </c>
      <c r="R38" s="172"/>
      <c r="S38" s="172"/>
      <c r="T38" s="172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</row>
    <row r="39" spans="4:46" ht="12">
      <c r="D39" s="90" t="s">
        <v>58</v>
      </c>
      <c r="F39" s="90" t="s">
        <v>59</v>
      </c>
      <c r="L39" s="143">
        <v>0</v>
      </c>
      <c r="P39" s="143"/>
      <c r="R39" s="172"/>
      <c r="S39" s="172"/>
      <c r="T39" s="172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4:46" ht="12">
      <c r="D40" s="90" t="s">
        <v>60</v>
      </c>
      <c r="F40" s="90" t="s">
        <v>61</v>
      </c>
      <c r="L40" s="143">
        <f>+TB!G53</f>
        <v>44942.95</v>
      </c>
      <c r="P40" s="145">
        <f>+TB!Q53</f>
        <v>466457.4</v>
      </c>
      <c r="R40" s="172"/>
      <c r="S40" s="172"/>
      <c r="T40" s="172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</row>
    <row r="41" spans="6:46" ht="12.75" thickBot="1">
      <c r="F41" s="166" t="s">
        <v>13</v>
      </c>
      <c r="K41" s="144" t="s">
        <v>8</v>
      </c>
      <c r="L41" s="169">
        <f>SUM(L38:L40)</f>
        <v>1123633.8</v>
      </c>
      <c r="O41" s="144" t="s">
        <v>8</v>
      </c>
      <c r="P41" s="169">
        <f>+P40+P39+P38</f>
        <v>13483469.1</v>
      </c>
      <c r="R41" s="172"/>
      <c r="S41" s="172"/>
      <c r="T41" s="172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</row>
    <row r="42" spans="16:18" ht="12.75" thickTop="1">
      <c r="P42" s="146"/>
      <c r="R42" s="146"/>
    </row>
    <row r="43" ht="12">
      <c r="R43" s="146"/>
    </row>
    <row r="44" ht="12">
      <c r="R44" s="146"/>
    </row>
    <row r="45" spans="2:18" ht="12">
      <c r="B45" s="90">
        <v>3.2</v>
      </c>
      <c r="D45" s="90" t="s">
        <v>62</v>
      </c>
      <c r="L45" s="184"/>
      <c r="R45" s="146"/>
    </row>
    <row r="46" spans="4:18" ht="12.75">
      <c r="D46" s="90" t="s">
        <v>56</v>
      </c>
      <c r="F46" s="90" t="s">
        <v>63</v>
      </c>
      <c r="K46" s="144" t="s">
        <v>8</v>
      </c>
      <c r="L46" s="143">
        <f>474965.8+45</f>
        <v>475010.8</v>
      </c>
      <c r="N46" s="350"/>
      <c r="O46" s="144" t="s">
        <v>8</v>
      </c>
      <c r="P46" s="143">
        <f>6889304.6+L46</f>
        <v>7364315.399999999</v>
      </c>
      <c r="R46" s="172">
        <f aca="true" t="shared" si="0" ref="R46:R57">P58+L58</f>
        <v>0</v>
      </c>
    </row>
    <row r="47" spans="4:19" ht="12">
      <c r="D47" s="90" t="s">
        <v>58</v>
      </c>
      <c r="F47" s="90" t="s">
        <v>64</v>
      </c>
      <c r="L47" s="354">
        <f>602829.75+41349.4+7994.5</f>
        <v>652173.65</v>
      </c>
      <c r="P47" s="143">
        <f>4854244.6+L47</f>
        <v>5506418.25</v>
      </c>
      <c r="R47" s="172">
        <f t="shared" si="0"/>
        <v>0</v>
      </c>
      <c r="S47" s="143"/>
    </row>
    <row r="48" spans="4:18" ht="12">
      <c r="D48" s="90" t="s">
        <v>60</v>
      </c>
      <c r="F48" s="90" t="s">
        <v>65</v>
      </c>
      <c r="L48" s="355">
        <f>48902.05+76.7+125</f>
        <v>49103.75</v>
      </c>
      <c r="P48" s="143">
        <f>595666+L48</f>
        <v>644769.75</v>
      </c>
      <c r="R48" s="172">
        <f t="shared" si="0"/>
        <v>0</v>
      </c>
    </row>
    <row r="49" spans="11:18" ht="12.75" thickBot="1">
      <c r="K49" s="144" t="s">
        <v>8</v>
      </c>
      <c r="L49" s="171">
        <f>SUM(L46:L48)</f>
        <v>1176288.2</v>
      </c>
      <c r="O49" s="144" t="s">
        <v>8</v>
      </c>
      <c r="P49" s="169">
        <f>SUM(P46:P48)</f>
        <v>13515503.399999999</v>
      </c>
      <c r="R49" s="172">
        <f t="shared" si="0"/>
        <v>0</v>
      </c>
    </row>
    <row r="50" spans="16:18" ht="12.75" thickTop="1">
      <c r="P50" s="146"/>
      <c r="R50" s="172">
        <f t="shared" si="0"/>
        <v>0.9545565428707067</v>
      </c>
    </row>
    <row r="51" spans="12:18" ht="12">
      <c r="L51" s="146"/>
      <c r="R51" s="172">
        <f t="shared" si="0"/>
        <v>0</v>
      </c>
    </row>
    <row r="52" spans="2:18" ht="12.75" thickBot="1">
      <c r="B52" s="90">
        <v>3.3</v>
      </c>
      <c r="D52" s="90" t="s">
        <v>66</v>
      </c>
      <c r="O52" s="144" t="s">
        <v>8</v>
      </c>
      <c r="P52" s="171">
        <v>1146176.81</v>
      </c>
      <c r="R52" s="172">
        <f t="shared" si="0"/>
        <v>0</v>
      </c>
    </row>
    <row r="53" ht="12.75" thickTop="1">
      <c r="R53" s="172">
        <f t="shared" si="0"/>
        <v>0</v>
      </c>
    </row>
    <row r="54" spans="2:18" ht="12">
      <c r="B54" s="90">
        <v>3.4</v>
      </c>
      <c r="D54" s="90" t="s">
        <v>67</v>
      </c>
      <c r="R54" s="172">
        <f t="shared" si="0"/>
        <v>0</v>
      </c>
    </row>
    <row r="55" ht="12">
      <c r="R55" s="172">
        <f t="shared" si="0"/>
        <v>0</v>
      </c>
    </row>
    <row r="56" spans="6:18" ht="12">
      <c r="F56" s="373" t="s">
        <v>68</v>
      </c>
      <c r="G56" s="373"/>
      <c r="H56" s="373"/>
      <c r="I56" s="90" t="s">
        <v>69</v>
      </c>
      <c r="J56" s="166">
        <v>100</v>
      </c>
      <c r="L56" s="173">
        <f>+L46/(+L38+L39)</f>
        <v>0.4403586069168937</v>
      </c>
      <c r="R56" s="172">
        <f t="shared" si="0"/>
        <v>0.9238435081167319</v>
      </c>
    </row>
    <row r="57" spans="6:18" ht="12">
      <c r="F57" s="371" t="s">
        <v>70</v>
      </c>
      <c r="G57" s="371"/>
      <c r="H57" s="371"/>
      <c r="R57" s="172">
        <f t="shared" si="0"/>
        <v>0</v>
      </c>
    </row>
    <row r="58" ht="12">
      <c r="R58" s="172"/>
    </row>
    <row r="59" ht="12">
      <c r="R59" s="172"/>
    </row>
    <row r="60" spans="4:18" ht="12">
      <c r="D60" s="90" t="s">
        <v>71</v>
      </c>
      <c r="R60" s="172"/>
    </row>
    <row r="61" ht="12">
      <c r="R61" s="172"/>
    </row>
    <row r="62" spans="6:18" ht="12">
      <c r="F62" s="373" t="s">
        <v>72</v>
      </c>
      <c r="G62" s="373"/>
      <c r="H62" s="373"/>
      <c r="I62" s="90" t="s">
        <v>69</v>
      </c>
      <c r="J62" s="166">
        <v>100</v>
      </c>
      <c r="L62" s="146"/>
      <c r="P62" s="173">
        <f>(P46+P47)/P41</f>
        <v>0.9545565428707067</v>
      </c>
      <c r="R62" s="172"/>
    </row>
    <row r="63" spans="6:18" ht="12">
      <c r="F63" s="371" t="s">
        <v>73</v>
      </c>
      <c r="G63" s="371"/>
      <c r="H63" s="371"/>
      <c r="R63" s="172"/>
    </row>
    <row r="64" spans="6:18" ht="12">
      <c r="F64" s="174"/>
      <c r="G64" s="174"/>
      <c r="H64" s="174"/>
      <c r="R64" s="172"/>
    </row>
    <row r="65" ht="12">
      <c r="R65" s="172"/>
    </row>
    <row r="66" spans="2:21" ht="12">
      <c r="B66" s="90">
        <v>3.5</v>
      </c>
      <c r="D66" s="90" t="s">
        <v>74</v>
      </c>
      <c r="R66" s="172"/>
      <c r="S66" s="154"/>
      <c r="T66" s="175"/>
      <c r="U66" s="175"/>
    </row>
    <row r="67" spans="18:21" ht="12">
      <c r="R67" s="172"/>
      <c r="S67" s="154"/>
      <c r="T67" s="175"/>
      <c r="U67" s="175"/>
    </row>
    <row r="68" spans="6:21" ht="12">
      <c r="F68" s="373" t="s">
        <v>75</v>
      </c>
      <c r="G68" s="373"/>
      <c r="H68" s="373"/>
      <c r="I68" s="90" t="s">
        <v>69</v>
      </c>
      <c r="J68" s="166">
        <v>100</v>
      </c>
      <c r="P68" s="173">
        <f>+P49/(P52+P41)</f>
        <v>0.9238435081167319</v>
      </c>
      <c r="R68" s="172"/>
      <c r="S68" s="154"/>
      <c r="T68" s="175"/>
      <c r="U68" s="175"/>
    </row>
    <row r="69" spans="6:21" ht="12">
      <c r="F69" s="371" t="s">
        <v>76</v>
      </c>
      <c r="G69" s="371"/>
      <c r="H69" s="371"/>
      <c r="R69" s="172"/>
      <c r="S69" s="154"/>
      <c r="T69" s="175"/>
      <c r="U69" s="175"/>
    </row>
    <row r="70" spans="6:21" ht="12">
      <c r="F70" s="174"/>
      <c r="G70" s="174"/>
      <c r="H70" s="174"/>
      <c r="P70" s="166"/>
      <c r="R70" s="172"/>
      <c r="S70" s="154"/>
      <c r="T70" s="175"/>
      <c r="U70" s="175"/>
    </row>
    <row r="71" spans="6:21" ht="12">
      <c r="F71" s="174"/>
      <c r="G71" s="174"/>
      <c r="H71" s="174"/>
      <c r="P71" s="166"/>
      <c r="R71" s="172"/>
      <c r="S71" s="154"/>
      <c r="T71" s="175"/>
      <c r="U71" s="175"/>
    </row>
    <row r="72" spans="6:21" ht="12">
      <c r="F72" s="174"/>
      <c r="G72" s="174"/>
      <c r="H72" s="174"/>
      <c r="R72" s="172"/>
      <c r="S72" s="154"/>
      <c r="T72" s="175"/>
      <c r="U72" s="175"/>
    </row>
    <row r="73" spans="6:21" ht="12">
      <c r="F73" s="174"/>
      <c r="G73" s="174"/>
      <c r="H73" s="174"/>
      <c r="R73" s="172"/>
      <c r="S73" s="154"/>
      <c r="T73" s="175"/>
      <c r="U73" s="175"/>
    </row>
    <row r="74" spans="1:21" ht="12">
      <c r="A74" s="164">
        <v>4</v>
      </c>
      <c r="B74" s="164" t="s">
        <v>77</v>
      </c>
      <c r="T74" s="175"/>
      <c r="U74" s="175"/>
    </row>
    <row r="75" spans="12:21" ht="12">
      <c r="L75" s="160" t="s">
        <v>53</v>
      </c>
      <c r="P75" s="160" t="s">
        <v>54</v>
      </c>
      <c r="R75" s="172"/>
      <c r="S75" s="154"/>
      <c r="T75" s="175"/>
      <c r="U75" s="175"/>
    </row>
    <row r="76" spans="2:21" ht="12">
      <c r="B76" s="90">
        <v>4.1</v>
      </c>
      <c r="D76" s="90" t="s">
        <v>78</v>
      </c>
      <c r="R76" s="172"/>
      <c r="S76" s="154"/>
      <c r="T76" s="175"/>
      <c r="U76" s="175"/>
    </row>
    <row r="77" spans="18:21" ht="12">
      <c r="R77" s="172"/>
      <c r="S77" s="154"/>
      <c r="T77" s="175"/>
      <c r="U77" s="175"/>
    </row>
    <row r="78" spans="4:21" ht="12">
      <c r="D78" s="90" t="s">
        <v>56</v>
      </c>
      <c r="F78" s="90" t="s">
        <v>79</v>
      </c>
      <c r="K78" s="144" t="s">
        <v>8</v>
      </c>
      <c r="L78" s="143">
        <f>+'REV&amp;EXP'!E10</f>
        <v>1145608.8</v>
      </c>
      <c r="O78" s="144" t="s">
        <v>8</v>
      </c>
      <c r="P78" s="143">
        <f>+'REV&amp;EXP'!I10</f>
        <v>13701604.1</v>
      </c>
      <c r="R78" s="172"/>
      <c r="S78" s="154"/>
      <c r="T78" s="175"/>
      <c r="U78" s="175"/>
    </row>
    <row r="79" spans="4:22" ht="12">
      <c r="D79" s="90" t="s">
        <v>58</v>
      </c>
      <c r="F79" s="90" t="s">
        <v>80</v>
      </c>
      <c r="L79" s="145">
        <f>+'REV&amp;EXP'!E75</f>
        <v>20874.71</v>
      </c>
      <c r="P79" s="145">
        <f>+'REV&amp;EXP'!I75</f>
        <v>362910.87000000005</v>
      </c>
      <c r="R79" s="172"/>
      <c r="S79" s="154"/>
      <c r="T79" s="175"/>
      <c r="U79" s="175"/>
      <c r="V79" s="146"/>
    </row>
    <row r="80" spans="6:21" ht="12">
      <c r="F80" s="166" t="s">
        <v>13</v>
      </c>
      <c r="K80" s="144" t="s">
        <v>8</v>
      </c>
      <c r="L80" s="153">
        <f>SUM(L78:L79)</f>
        <v>1166483.51</v>
      </c>
      <c r="O80" s="144" t="s">
        <v>8</v>
      </c>
      <c r="P80" s="153">
        <f>SUM(P78:P79)</f>
        <v>14064514.969999999</v>
      </c>
      <c r="R80" s="172"/>
      <c r="S80" s="154"/>
      <c r="T80" s="175"/>
      <c r="U80" s="175"/>
    </row>
    <row r="81" spans="18:21" ht="12">
      <c r="R81" s="172"/>
      <c r="S81" s="154"/>
      <c r="T81" s="175"/>
      <c r="U81" s="175"/>
    </row>
    <row r="82" spans="18:21" ht="12">
      <c r="R82" s="172"/>
      <c r="S82" s="154"/>
      <c r="T82" s="175"/>
      <c r="U82" s="175"/>
    </row>
    <row r="83" spans="2:21" ht="12">
      <c r="B83" s="90">
        <v>4.2</v>
      </c>
      <c r="D83" s="90" t="s">
        <v>81</v>
      </c>
      <c r="R83" s="172"/>
      <c r="S83" s="154"/>
      <c r="T83" s="175"/>
      <c r="U83" s="175"/>
    </row>
    <row r="84" spans="18:21" ht="12">
      <c r="R84" s="172"/>
      <c r="S84" s="154"/>
      <c r="T84" s="175"/>
      <c r="U84" s="175"/>
    </row>
    <row r="85" spans="4:21" ht="12">
      <c r="D85" s="90" t="s">
        <v>56</v>
      </c>
      <c r="F85" s="90" t="s">
        <v>82</v>
      </c>
      <c r="K85" s="144" t="s">
        <v>8</v>
      </c>
      <c r="L85" s="143">
        <f>+'REV&amp;EXP'!E20</f>
        <v>204835</v>
      </c>
      <c r="O85" s="144" t="s">
        <v>8</v>
      </c>
      <c r="P85" s="143">
        <f>+'REV&amp;EXP'!I20</f>
        <v>2455584.96</v>
      </c>
      <c r="R85" s="172"/>
      <c r="S85" s="154"/>
      <c r="T85" s="175"/>
      <c r="U85" s="175"/>
    </row>
    <row r="86" spans="4:21" ht="15">
      <c r="D86" s="90" t="s">
        <v>58</v>
      </c>
      <c r="F86" s="90" t="s">
        <v>83</v>
      </c>
      <c r="L86" s="327">
        <v>209058.25</v>
      </c>
      <c r="P86" s="143">
        <f>1347440.19+L86</f>
        <v>1556498.44</v>
      </c>
      <c r="R86" s="408" t="s">
        <v>557</v>
      </c>
      <c r="S86" s="409">
        <v>209058.25</v>
      </c>
      <c r="T86" s="175"/>
      <c r="U86" s="175"/>
    </row>
    <row r="87" spans="4:21" ht="12">
      <c r="D87" s="90" t="s">
        <v>60</v>
      </c>
      <c r="F87" s="90" t="s">
        <v>84</v>
      </c>
      <c r="L87" s="143">
        <f>+'REV&amp;EXP'!E14</f>
        <v>0</v>
      </c>
      <c r="N87" s="146"/>
      <c r="P87" s="143">
        <f>+'REV&amp;EXP'!I14</f>
        <v>8200</v>
      </c>
      <c r="R87" s="172"/>
      <c r="S87" s="154"/>
      <c r="T87" s="175"/>
      <c r="U87" s="175"/>
    </row>
    <row r="88" spans="4:19" ht="12">
      <c r="D88" s="90" t="s">
        <v>85</v>
      </c>
      <c r="F88" s="90" t="s">
        <v>86</v>
      </c>
      <c r="L88" s="143">
        <f>+L91-L85-L86-L87-L89-L90</f>
        <v>625849.0500000002</v>
      </c>
      <c r="N88" s="146"/>
      <c r="P88" s="143">
        <f>+P91-P85-P86-P87-P89-P90</f>
        <v>4355125.53</v>
      </c>
      <c r="R88" s="175"/>
      <c r="S88" s="175"/>
    </row>
    <row r="89" spans="4:21" ht="12">
      <c r="D89" s="90" t="s">
        <v>87</v>
      </c>
      <c r="F89" s="90" t="s">
        <v>15</v>
      </c>
      <c r="L89" s="143">
        <f>+'REV&amp;EXP'!F58</f>
        <v>83895.1</v>
      </c>
      <c r="P89" s="143">
        <f>+'REV&amp;EXP'!J60</f>
        <v>1069228.46</v>
      </c>
      <c r="R89" s="172"/>
      <c r="S89" s="154"/>
      <c r="T89" s="175"/>
      <c r="U89" s="175"/>
    </row>
    <row r="90" spans="4:21" ht="12">
      <c r="D90" s="90" t="s">
        <v>88</v>
      </c>
      <c r="F90" s="90" t="s">
        <v>89</v>
      </c>
      <c r="L90" s="145">
        <f>+'REV&amp;EXP'!E77</f>
        <v>85829</v>
      </c>
      <c r="P90" s="143">
        <f>+TB!N111</f>
        <v>1057479</v>
      </c>
      <c r="R90" s="172"/>
      <c r="S90" s="154"/>
      <c r="T90" s="175"/>
      <c r="U90" s="175"/>
    </row>
    <row r="91" spans="6:21" ht="12">
      <c r="F91" s="166" t="s">
        <v>13</v>
      </c>
      <c r="K91" s="144" t="s">
        <v>8</v>
      </c>
      <c r="L91" s="153">
        <f>+'REV&amp;EXP'!E70+'REV&amp;EXP'!E77</f>
        <v>1209466.4000000001</v>
      </c>
      <c r="N91" s="143"/>
      <c r="O91" s="90" t="s">
        <v>8</v>
      </c>
      <c r="P91" s="153">
        <f>+'REV&amp;EXP'!I70+'REV&amp;EXP'!I77+'REV&amp;EXP'!I78</f>
        <v>10502116.39</v>
      </c>
      <c r="Q91" s="176"/>
      <c r="R91" s="172"/>
      <c r="S91" s="154"/>
      <c r="T91" s="175"/>
      <c r="U91" s="175"/>
    </row>
    <row r="92" spans="14:21" ht="12">
      <c r="N92" s="143"/>
      <c r="P92" s="146"/>
      <c r="R92" s="172"/>
      <c r="S92" s="154"/>
      <c r="T92" s="175"/>
      <c r="U92" s="175"/>
    </row>
    <row r="93" spans="14:21" ht="12">
      <c r="N93" s="143"/>
      <c r="R93" s="172"/>
      <c r="S93" s="154"/>
      <c r="T93" s="175"/>
      <c r="U93" s="175"/>
    </row>
    <row r="94" spans="2:21" ht="12.75" thickBot="1">
      <c r="B94" s="90">
        <v>4.3</v>
      </c>
      <c r="D94" s="90" t="s">
        <v>90</v>
      </c>
      <c r="K94" s="144" t="s">
        <v>8</v>
      </c>
      <c r="L94" s="177">
        <f>L80-L91</f>
        <v>-42982.89000000013</v>
      </c>
      <c r="N94" s="146"/>
      <c r="O94" s="144" t="s">
        <v>8</v>
      </c>
      <c r="P94" s="177">
        <f>P80-P91</f>
        <v>3562398.579999998</v>
      </c>
      <c r="R94" s="172"/>
      <c r="S94" s="154"/>
      <c r="T94" s="175"/>
      <c r="U94" s="175"/>
    </row>
    <row r="95" spans="14:21" ht="12.75" thickTop="1">
      <c r="N95" s="146"/>
      <c r="R95" s="172"/>
      <c r="S95" s="154"/>
      <c r="T95" s="175"/>
      <c r="U95" s="175"/>
    </row>
    <row r="96" spans="16:21" ht="12">
      <c r="P96" s="146"/>
      <c r="R96" s="172"/>
      <c r="S96" s="154"/>
      <c r="T96" s="175"/>
      <c r="U96" s="175"/>
    </row>
    <row r="97" spans="2:21" ht="12">
      <c r="B97" s="90">
        <v>4.4</v>
      </c>
      <c r="D97" s="90" t="s">
        <v>91</v>
      </c>
      <c r="R97" s="172"/>
      <c r="S97" s="154"/>
      <c r="T97" s="175"/>
      <c r="U97" s="175"/>
    </row>
    <row r="98" spans="18:21" ht="12">
      <c r="R98" s="172"/>
      <c r="S98" s="154"/>
      <c r="T98" s="175"/>
      <c r="U98" s="175"/>
    </row>
    <row r="99" spans="4:21" ht="12">
      <c r="D99" s="90" t="s">
        <v>56</v>
      </c>
      <c r="F99" s="90" t="s">
        <v>92</v>
      </c>
      <c r="K99" s="144" t="s">
        <v>8</v>
      </c>
      <c r="L99" s="143">
        <f>+'Cash Flow Statement'!C15</f>
        <v>1255194.3299999998</v>
      </c>
      <c r="O99" s="144" t="s">
        <v>8</v>
      </c>
      <c r="P99" s="143">
        <f>+'Cash Flow Statement'!G15</f>
        <v>14679995.48</v>
      </c>
      <c r="R99" s="172"/>
      <c r="S99" s="154"/>
      <c r="T99" s="175"/>
      <c r="U99" s="175"/>
    </row>
    <row r="100" spans="4:21" ht="12">
      <c r="D100" s="90" t="s">
        <v>58</v>
      </c>
      <c r="F100" s="90" t="s">
        <v>93</v>
      </c>
      <c r="L100" s="145">
        <f>+'Cash Flow Statement'!C26+'Cash Flow Statement'!C41+'Cash Flow Statement'!C53</f>
        <v>1105115.43</v>
      </c>
      <c r="P100" s="145">
        <f>+'Cash Flow Statement'!G26+'Cash Flow Statement'!G41+'Cash Flow Statement'!G53</f>
        <v>11330845.41</v>
      </c>
      <c r="R100" s="172"/>
      <c r="S100" s="154"/>
      <c r="T100" s="175"/>
      <c r="U100" s="175"/>
    </row>
    <row r="101" spans="4:21" ht="12">
      <c r="D101" s="90" t="s">
        <v>60</v>
      </c>
      <c r="F101" s="90" t="s">
        <v>94</v>
      </c>
      <c r="K101" s="144" t="s">
        <v>8</v>
      </c>
      <c r="L101" s="154">
        <f>+L99-L100</f>
        <v>150078.8999999999</v>
      </c>
      <c r="O101" s="178" t="s">
        <v>8</v>
      </c>
      <c r="P101" s="143">
        <f>P99-P100</f>
        <v>3349150.0700000003</v>
      </c>
      <c r="R101" s="172"/>
      <c r="S101" s="154"/>
      <c r="T101" s="175"/>
      <c r="U101" s="175"/>
    </row>
    <row r="102" spans="4:21" ht="12">
      <c r="D102" s="90" t="s">
        <v>85</v>
      </c>
      <c r="F102" s="90" t="s">
        <v>95</v>
      </c>
      <c r="L102" s="145">
        <f>+'Cash Flow Statement'!C58</f>
        <v>9860751.87</v>
      </c>
      <c r="P102" s="145">
        <f>+'Cash Flow Statement'!E58</f>
        <v>6136680.7</v>
      </c>
      <c r="R102" s="172"/>
      <c r="S102" s="154"/>
      <c r="T102" s="175"/>
      <c r="U102" s="175"/>
    </row>
    <row r="103" spans="4:21" ht="12.75" thickBot="1">
      <c r="D103" s="90" t="s">
        <v>87</v>
      </c>
      <c r="F103" s="90" t="s">
        <v>96</v>
      </c>
      <c r="K103" s="144" t="s">
        <v>8</v>
      </c>
      <c r="L103" s="171">
        <f>L101+L102</f>
        <v>10010830.77</v>
      </c>
      <c r="O103" s="144" t="s">
        <v>8</v>
      </c>
      <c r="P103" s="171">
        <f>P101+P102</f>
        <v>9485830.77</v>
      </c>
      <c r="R103" s="172"/>
      <c r="S103" s="154"/>
      <c r="T103" s="175"/>
      <c r="U103" s="175"/>
    </row>
    <row r="104" spans="18:21" ht="12.75" thickTop="1">
      <c r="R104" s="172"/>
      <c r="S104" s="154"/>
      <c r="T104" s="175"/>
      <c r="U104" s="175"/>
    </row>
    <row r="105" spans="18:21" ht="12">
      <c r="R105" s="172"/>
      <c r="S105" s="154"/>
      <c r="T105" s="175"/>
      <c r="U105" s="175"/>
    </row>
    <row r="106" spans="2:21" ht="12">
      <c r="B106" s="90">
        <v>4.5</v>
      </c>
      <c r="D106" s="90" t="s">
        <v>97</v>
      </c>
      <c r="R106" s="172"/>
      <c r="S106" s="154"/>
      <c r="T106" s="175"/>
      <c r="U106" s="175"/>
    </row>
    <row r="107" spans="18:21" ht="12">
      <c r="R107" s="172"/>
      <c r="S107" s="154"/>
      <c r="T107" s="175"/>
      <c r="U107" s="175"/>
    </row>
    <row r="108" spans="4:21" ht="12">
      <c r="D108" s="90" t="s">
        <v>56</v>
      </c>
      <c r="F108" s="90" t="s">
        <v>98</v>
      </c>
      <c r="O108" s="144" t="s">
        <v>8</v>
      </c>
      <c r="P108" s="145">
        <v>0</v>
      </c>
      <c r="R108" s="172"/>
      <c r="S108" s="154"/>
      <c r="T108" s="175"/>
      <c r="U108" s="175"/>
    </row>
    <row r="109" spans="6:21" ht="12">
      <c r="F109" s="90" t="s">
        <v>99</v>
      </c>
      <c r="O109" s="144" t="s">
        <v>8</v>
      </c>
      <c r="P109" s="153">
        <v>0</v>
      </c>
      <c r="R109" s="172"/>
      <c r="S109" s="154"/>
      <c r="T109" s="175"/>
      <c r="U109" s="175"/>
    </row>
    <row r="110" spans="6:21" ht="12">
      <c r="F110" s="90" t="s">
        <v>100</v>
      </c>
      <c r="P110" s="153">
        <v>0</v>
      </c>
      <c r="R110" s="172"/>
      <c r="S110" s="154"/>
      <c r="T110" s="175"/>
      <c r="U110" s="175"/>
    </row>
    <row r="111" spans="4:19" ht="12">
      <c r="D111" s="90" t="s">
        <v>101</v>
      </c>
      <c r="F111" s="90" t="s">
        <v>102</v>
      </c>
      <c r="O111" s="144" t="s">
        <v>8</v>
      </c>
      <c r="P111" s="146">
        <f>+P112+P113+P114+P115+P116</f>
        <v>9544140.399999999</v>
      </c>
      <c r="R111" s="172"/>
      <c r="S111" s="143"/>
    </row>
    <row r="112" spans="6:19" ht="12">
      <c r="F112" s="90" t="s">
        <v>99</v>
      </c>
      <c r="O112" s="144" t="s">
        <v>8</v>
      </c>
      <c r="P112" s="145">
        <f>+BLSHT!D8</f>
        <v>86054.6</v>
      </c>
      <c r="R112" s="172"/>
      <c r="S112" s="143"/>
    </row>
    <row r="113" spans="6:19" ht="12">
      <c r="F113" s="90" t="s">
        <v>103</v>
      </c>
      <c r="P113" s="153">
        <f>+BLSHT!D12</f>
        <v>6382022.47</v>
      </c>
      <c r="R113" s="172"/>
      <c r="S113" s="143"/>
    </row>
    <row r="114" spans="6:19" ht="12">
      <c r="F114" s="90" t="s">
        <v>271</v>
      </c>
      <c r="H114" s="90" t="s">
        <v>378</v>
      </c>
      <c r="P114" s="153">
        <f>+BLSHT!D14</f>
        <v>686897.33</v>
      </c>
      <c r="R114" s="172"/>
      <c r="S114" s="143"/>
    </row>
    <row r="115" spans="6:19" ht="12">
      <c r="F115" s="90" t="s">
        <v>104</v>
      </c>
      <c r="P115" s="153">
        <f>+BLSHT!D13</f>
        <v>2389166</v>
      </c>
      <c r="R115" s="172"/>
      <c r="S115" s="143"/>
    </row>
    <row r="116" spans="6:22" ht="14.25">
      <c r="F116" s="90" t="s">
        <v>528</v>
      </c>
      <c r="P116" s="153">
        <f>+BLSHT!D9</f>
        <v>0</v>
      </c>
      <c r="R116" s="172"/>
      <c r="S116" s="156"/>
      <c r="T116" s="386"/>
      <c r="U116" s="386"/>
      <c r="V116" s="146"/>
    </row>
    <row r="117" spans="4:21" ht="12">
      <c r="D117" s="90" t="s">
        <v>60</v>
      </c>
      <c r="F117" s="90" t="s">
        <v>541</v>
      </c>
      <c r="P117" s="153">
        <f>+BLSHT!D27</f>
        <v>403933.31</v>
      </c>
      <c r="R117" s="172"/>
      <c r="S117" s="143"/>
      <c r="T117" s="382"/>
      <c r="U117" s="382"/>
    </row>
    <row r="118" spans="4:19" ht="12">
      <c r="D118" s="90" t="s">
        <v>105</v>
      </c>
      <c r="F118" s="90" t="s">
        <v>106</v>
      </c>
      <c r="P118" s="153">
        <f>+TB!N21-TB!Q21</f>
        <v>1172453.1099999999</v>
      </c>
      <c r="R118" s="172"/>
      <c r="S118" s="143"/>
    </row>
    <row r="119" spans="4:19" ht="12">
      <c r="D119" s="90" t="s">
        <v>107</v>
      </c>
      <c r="F119" s="90" t="s">
        <v>108</v>
      </c>
      <c r="O119" s="144" t="s">
        <v>8</v>
      </c>
      <c r="P119" s="145">
        <f>+BLSHT!D64</f>
        <v>38099</v>
      </c>
      <c r="R119" s="172"/>
      <c r="S119" s="143"/>
    </row>
    <row r="120" spans="4:19" ht="12">
      <c r="D120" s="90" t="s">
        <v>88</v>
      </c>
      <c r="F120" s="90" t="s">
        <v>109</v>
      </c>
      <c r="P120" s="153">
        <f>+BLSHT!D52+BLSHT!D66</f>
        <v>21337545.82</v>
      </c>
      <c r="R120" s="172"/>
      <c r="S120" s="143"/>
    </row>
    <row r="121" spans="4:19" ht="12">
      <c r="D121" s="90" t="s">
        <v>110</v>
      </c>
      <c r="F121" s="90" t="s">
        <v>111</v>
      </c>
      <c r="P121" s="153">
        <f>+BLSHT!D50</f>
        <v>251821</v>
      </c>
      <c r="R121" s="172"/>
      <c r="S121" s="143"/>
    </row>
    <row r="122" spans="4:19" ht="12">
      <c r="D122" s="90" t="s">
        <v>112</v>
      </c>
      <c r="F122" s="90" t="s">
        <v>113</v>
      </c>
      <c r="O122" s="144" t="s">
        <v>8</v>
      </c>
      <c r="P122" s="153">
        <f>SUM(P120:P121)</f>
        <v>21589366.82</v>
      </c>
      <c r="R122" s="172"/>
      <c r="S122" s="143"/>
    </row>
    <row r="123" spans="15:19" ht="12">
      <c r="O123" s="144"/>
      <c r="P123" s="179"/>
      <c r="R123" s="172"/>
      <c r="S123" s="143"/>
    </row>
    <row r="124" spans="2:19" ht="12">
      <c r="B124" s="90">
        <v>4.6</v>
      </c>
      <c r="D124" s="90" t="s">
        <v>447</v>
      </c>
      <c r="O124" s="144"/>
      <c r="P124" s="154"/>
      <c r="R124" s="172"/>
      <c r="S124" s="143"/>
    </row>
    <row r="125" spans="15:19" ht="12">
      <c r="O125" s="144"/>
      <c r="P125" s="154"/>
      <c r="R125" s="172"/>
      <c r="S125" s="143"/>
    </row>
    <row r="126" spans="4:21" ht="12">
      <c r="D126" s="90" t="s">
        <v>56</v>
      </c>
      <c r="E126" s="90" t="s">
        <v>423</v>
      </c>
      <c r="H126" s="166" t="s">
        <v>424</v>
      </c>
      <c r="I126" s="166"/>
      <c r="J126" s="166"/>
      <c r="K126" s="166"/>
      <c r="L126" s="166" t="s">
        <v>3</v>
      </c>
      <c r="M126" s="166"/>
      <c r="N126" s="166"/>
      <c r="O126" s="180"/>
      <c r="P126" s="181" t="s">
        <v>425</v>
      </c>
      <c r="R126" s="172"/>
      <c r="S126" s="143"/>
      <c r="U126" s="146"/>
    </row>
    <row r="127" spans="15:21" ht="3.75" customHeight="1">
      <c r="O127" s="144"/>
      <c r="P127" s="154"/>
      <c r="R127" s="172"/>
      <c r="S127" s="143"/>
      <c r="U127" s="146"/>
    </row>
    <row r="128" spans="6:19" ht="14.25">
      <c r="F128" s="182" t="s">
        <v>426</v>
      </c>
      <c r="H128" s="386">
        <f>+'REV&amp;EXP'!E70+'REV&amp;EXP'!E77</f>
        <v>1209466.4000000001</v>
      </c>
      <c r="I128" s="386"/>
      <c r="J128" s="146">
        <f>+H128/H129</f>
        <v>1.0368482620041497</v>
      </c>
      <c r="K128" s="90" t="s">
        <v>442</v>
      </c>
      <c r="L128" s="156">
        <f>+'REV&amp;EXP'!I70+'REV&amp;EXP'!I77+'REV&amp;EXP'!I78</f>
        <v>10502116.39</v>
      </c>
      <c r="N128" s="146">
        <f>+L128/L129</f>
        <v>0.746710171833249</v>
      </c>
      <c r="O128" s="90" t="s">
        <v>442</v>
      </c>
      <c r="P128" s="387" t="s">
        <v>544</v>
      </c>
      <c r="R128" s="172"/>
      <c r="S128" s="143"/>
    </row>
    <row r="129" spans="6:19" ht="12">
      <c r="F129" s="90" t="s">
        <v>79</v>
      </c>
      <c r="H129" s="382">
        <f>+'REV&amp;EXP'!E10+'REV&amp;EXP'!E75</f>
        <v>1166483.51</v>
      </c>
      <c r="I129" s="382"/>
      <c r="L129" s="143">
        <f>+'REV&amp;EXP'!I10+'REV&amp;EXP'!I75</f>
        <v>14064514.969999999</v>
      </c>
      <c r="O129" s="144"/>
      <c r="P129" s="388"/>
      <c r="R129" s="172"/>
      <c r="S129" s="143"/>
    </row>
    <row r="130" spans="8:19" ht="12">
      <c r="H130" s="157"/>
      <c r="L130" s="143"/>
      <c r="O130" s="144"/>
      <c r="P130" s="154"/>
      <c r="R130" s="172"/>
      <c r="S130" s="143"/>
    </row>
    <row r="131" spans="4:19" ht="12">
      <c r="D131" s="90" t="s">
        <v>58</v>
      </c>
      <c r="E131" s="90" t="s">
        <v>427</v>
      </c>
      <c r="H131" s="157"/>
      <c r="L131" s="143"/>
      <c r="O131" s="144"/>
      <c r="P131" s="154"/>
      <c r="R131" s="172"/>
      <c r="S131" s="143"/>
    </row>
    <row r="132" spans="8:19" ht="4.5" customHeight="1">
      <c r="H132" s="157"/>
      <c r="L132" s="143"/>
      <c r="O132" s="144"/>
      <c r="P132" s="154"/>
      <c r="R132" s="172"/>
      <c r="S132" s="143"/>
    </row>
    <row r="133" spans="6:19" ht="14.25">
      <c r="F133" s="328" t="s">
        <v>428</v>
      </c>
      <c r="H133" s="386">
        <f>+'REV&amp;EXP'!E80</f>
        <v>-42982.890000000094</v>
      </c>
      <c r="I133" s="386"/>
      <c r="J133" s="146">
        <f>+H133/H134</f>
        <v>-0.03684826200414963</v>
      </c>
      <c r="K133" s="90" t="s">
        <v>442</v>
      </c>
      <c r="L133" s="156">
        <f>+'REV&amp;EXP'!I80</f>
        <v>3562398.58</v>
      </c>
      <c r="N133" s="146">
        <f>+L133/L134</f>
        <v>0.2532898281667512</v>
      </c>
      <c r="O133" s="90" t="s">
        <v>442</v>
      </c>
      <c r="P133" s="387" t="s">
        <v>443</v>
      </c>
      <c r="R133" s="172"/>
      <c r="S133" s="143"/>
    </row>
    <row r="134" spans="6:19" ht="12">
      <c r="F134" s="90" t="s">
        <v>79</v>
      </c>
      <c r="H134" s="382">
        <f>+'REV&amp;EXP'!E10+'REV&amp;EXP'!E75</f>
        <v>1166483.51</v>
      </c>
      <c r="I134" s="382"/>
      <c r="L134" s="143">
        <f>+'REV&amp;EXP'!I10+'REV&amp;EXP'!I75</f>
        <v>14064514.969999999</v>
      </c>
      <c r="O134" s="144"/>
      <c r="P134" s="388"/>
      <c r="R134" s="172"/>
      <c r="S134" s="143"/>
    </row>
    <row r="135" spans="8:19" ht="6.75" customHeight="1">
      <c r="H135" s="157"/>
      <c r="L135" s="143"/>
      <c r="O135" s="144"/>
      <c r="P135" s="154"/>
      <c r="R135" s="172"/>
      <c r="S135" s="143"/>
    </row>
    <row r="136" spans="4:19" ht="12">
      <c r="D136" s="90" t="s">
        <v>60</v>
      </c>
      <c r="E136" s="90" t="s">
        <v>429</v>
      </c>
      <c r="H136" s="157"/>
      <c r="L136" s="143"/>
      <c r="O136" s="144"/>
      <c r="P136" s="154"/>
      <c r="R136" s="172"/>
      <c r="S136" s="143"/>
    </row>
    <row r="137" spans="8:19" ht="6" customHeight="1">
      <c r="H137" s="157"/>
      <c r="L137" s="143"/>
      <c r="O137" s="144"/>
      <c r="P137" s="154"/>
      <c r="R137" s="172"/>
      <c r="S137" s="143"/>
    </row>
    <row r="138" spans="6:19" ht="14.25">
      <c r="F138" s="328" t="s">
        <v>430</v>
      </c>
      <c r="H138" s="386"/>
      <c r="I138" s="386"/>
      <c r="J138" s="146"/>
      <c r="L138" s="386">
        <f>+BLSHT!D10+BLSHT!D16+BLSHT!D18+BLSHT!D25+BLSHT!D30+BLSHT!D32</f>
        <v>12026053.309999999</v>
      </c>
      <c r="M138" s="386"/>
      <c r="N138" s="146">
        <f>+L138/L139</f>
        <v>19.44219687185395</v>
      </c>
      <c r="O138" s="90" t="s">
        <v>442</v>
      </c>
      <c r="P138" s="154"/>
      <c r="R138" s="172"/>
      <c r="S138" s="143"/>
    </row>
    <row r="139" spans="6:19" ht="12">
      <c r="F139" s="90" t="s">
        <v>431</v>
      </c>
      <c r="H139" s="382"/>
      <c r="I139" s="382"/>
      <c r="L139" s="382">
        <f>+BLSHT!D53+BLSHT!D60+BLSHT!D62</f>
        <v>618554.24</v>
      </c>
      <c r="M139" s="382"/>
      <c r="O139" s="144"/>
      <c r="P139" s="154"/>
      <c r="R139" s="172"/>
      <c r="S139" s="143"/>
    </row>
    <row r="140" spans="8:19" ht="6" customHeight="1">
      <c r="H140" s="157"/>
      <c r="L140" s="143"/>
      <c r="O140" s="144"/>
      <c r="P140" s="154"/>
      <c r="R140" s="172"/>
      <c r="S140" s="143"/>
    </row>
    <row r="141" spans="4:19" ht="12">
      <c r="D141" s="90" t="s">
        <v>85</v>
      </c>
      <c r="E141" s="90" t="s">
        <v>432</v>
      </c>
      <c r="H141" s="157"/>
      <c r="L141" s="143"/>
      <c r="O141" s="144"/>
      <c r="P141" s="154"/>
      <c r="R141" s="172"/>
      <c r="S141" s="143"/>
    </row>
    <row r="142" spans="8:19" ht="4.5" customHeight="1">
      <c r="H142" s="157"/>
      <c r="L142" s="143"/>
      <c r="O142" s="144"/>
      <c r="P142" s="154"/>
      <c r="R142" s="172"/>
      <c r="S142" s="143"/>
    </row>
    <row r="143" spans="6:20" ht="14.25">
      <c r="F143" s="328" t="s">
        <v>433</v>
      </c>
      <c r="H143" s="382"/>
      <c r="I143" s="382"/>
      <c r="L143" s="156">
        <f>+BLSHT!D18</f>
        <v>1172453.1099999999</v>
      </c>
      <c r="N143" s="146">
        <f>+L143/L144</f>
        <v>21.92827269711623</v>
      </c>
      <c r="O143" s="144"/>
      <c r="P143" s="383" t="s">
        <v>444</v>
      </c>
      <c r="R143" s="172"/>
      <c r="S143" s="143"/>
      <c r="T143" s="146"/>
    </row>
    <row r="144" spans="6:19" ht="12">
      <c r="F144" s="90" t="s">
        <v>434</v>
      </c>
      <c r="H144" s="382"/>
      <c r="I144" s="382"/>
      <c r="L144" s="143">
        <f>+L49/22</f>
        <v>53467.645454545454</v>
      </c>
      <c r="O144" s="144"/>
      <c r="P144" s="384"/>
      <c r="R144" s="172"/>
      <c r="S144" s="143"/>
    </row>
    <row r="145" spans="8:19" ht="12">
      <c r="H145" s="157"/>
      <c r="L145" s="143"/>
      <c r="O145" s="144"/>
      <c r="P145" s="154"/>
      <c r="R145" s="172"/>
      <c r="S145" s="143"/>
    </row>
    <row r="146" spans="4:19" ht="12">
      <c r="D146" s="90" t="s">
        <v>60</v>
      </c>
      <c r="E146" s="90" t="s">
        <v>435</v>
      </c>
      <c r="H146" s="157"/>
      <c r="L146" s="143"/>
      <c r="O146" s="144"/>
      <c r="P146" s="154"/>
      <c r="R146" s="172"/>
      <c r="S146" s="143"/>
    </row>
    <row r="147" spans="8:19" ht="4.5" customHeight="1">
      <c r="H147" s="157"/>
      <c r="L147" s="143"/>
      <c r="O147" s="144"/>
      <c r="P147" s="154"/>
      <c r="R147" s="172"/>
      <c r="S147" s="143"/>
    </row>
    <row r="148" spans="6:19" ht="12">
      <c r="F148" s="328" t="s">
        <v>436</v>
      </c>
      <c r="H148" s="382"/>
      <c r="I148" s="382"/>
      <c r="L148" s="143"/>
      <c r="O148" s="144"/>
      <c r="P148" s="378" t="s">
        <v>446</v>
      </c>
      <c r="R148" s="172"/>
      <c r="S148" s="143"/>
    </row>
    <row r="149" spans="6:19" ht="12">
      <c r="F149" s="90" t="s">
        <v>437</v>
      </c>
      <c r="H149" s="382"/>
      <c r="I149" s="382"/>
      <c r="L149" s="143"/>
      <c r="O149" s="144"/>
      <c r="P149" s="379"/>
      <c r="R149" s="172"/>
      <c r="S149" s="143"/>
    </row>
    <row r="150" spans="15:19" ht="12">
      <c r="O150" s="144"/>
      <c r="P150" s="154"/>
      <c r="R150" s="172"/>
      <c r="S150" s="143"/>
    </row>
    <row r="151" spans="4:19" ht="12">
      <c r="D151" s="90" t="s">
        <v>88</v>
      </c>
      <c r="E151" s="90" t="s">
        <v>438</v>
      </c>
      <c r="O151" s="144"/>
      <c r="P151" s="154"/>
      <c r="R151" s="172"/>
      <c r="S151" s="143"/>
    </row>
    <row r="152" spans="18:19" ht="5.25" customHeight="1">
      <c r="R152" s="172"/>
      <c r="S152" s="143"/>
    </row>
    <row r="153" spans="6:19" ht="12">
      <c r="F153" s="90" t="s">
        <v>439</v>
      </c>
      <c r="H153" s="382">
        <f>+L167</f>
        <v>62031</v>
      </c>
      <c r="I153" s="382"/>
      <c r="L153" s="143">
        <f>+P167</f>
        <v>723932</v>
      </c>
      <c r="P153" s="375" t="s">
        <v>445</v>
      </c>
      <c r="R153" s="172"/>
      <c r="S153" s="143"/>
    </row>
    <row r="154" spans="6:19" ht="12">
      <c r="F154" s="90" t="s">
        <v>440</v>
      </c>
      <c r="H154" s="385">
        <f>+L187</f>
        <v>52428</v>
      </c>
      <c r="I154" s="385"/>
      <c r="L154" s="329">
        <f>+P187</f>
        <v>621971</v>
      </c>
      <c r="P154" s="376"/>
      <c r="R154" s="332"/>
      <c r="S154" s="150"/>
    </row>
    <row r="155" spans="6:19" ht="12">
      <c r="F155" s="90" t="s">
        <v>441</v>
      </c>
      <c r="H155" s="382">
        <f>+H153-H154</f>
        <v>9603</v>
      </c>
      <c r="I155" s="382"/>
      <c r="J155" s="146">
        <f>+H155/H153</f>
        <v>0.15480969192822944</v>
      </c>
      <c r="L155" s="143">
        <f>+L153-L154</f>
        <v>101961</v>
      </c>
      <c r="N155" s="330">
        <f>+L155/L153</f>
        <v>0.1408433388771321</v>
      </c>
      <c r="P155" s="377"/>
      <c r="R155" s="332"/>
      <c r="S155" s="150"/>
    </row>
    <row r="156" spans="8:19" ht="12">
      <c r="H156" s="382"/>
      <c r="I156" s="382"/>
      <c r="R156" s="332"/>
      <c r="S156" s="150"/>
    </row>
    <row r="157" spans="1:19" ht="12">
      <c r="A157" s="162">
        <v>5</v>
      </c>
      <c r="B157" s="164" t="s">
        <v>114</v>
      </c>
      <c r="R157" s="332"/>
      <c r="S157" s="150"/>
    </row>
    <row r="158" spans="18:19" ht="12">
      <c r="R158" s="172"/>
      <c r="S158" s="143"/>
    </row>
    <row r="159" spans="2:19" ht="12">
      <c r="B159" s="90">
        <v>5.1</v>
      </c>
      <c r="D159" s="90" t="s">
        <v>115</v>
      </c>
      <c r="R159" s="172"/>
      <c r="S159" s="143"/>
    </row>
    <row r="160" spans="8:19" ht="12">
      <c r="H160" s="160" t="s">
        <v>116</v>
      </c>
      <c r="J160" s="373" t="s">
        <v>117</v>
      </c>
      <c r="K160" s="373"/>
      <c r="L160" s="373"/>
      <c r="M160" s="373"/>
      <c r="O160" s="373" t="s">
        <v>118</v>
      </c>
      <c r="P160" s="373"/>
      <c r="S160" s="143"/>
    </row>
    <row r="161" spans="4:19" ht="12">
      <c r="D161" s="90" t="s">
        <v>56</v>
      </c>
      <c r="F161" s="90" t="s">
        <v>119</v>
      </c>
      <c r="H161" s="159">
        <v>2</v>
      </c>
      <c r="J161" s="370" t="s">
        <v>272</v>
      </c>
      <c r="K161" s="370"/>
      <c r="L161" s="370"/>
      <c r="M161" s="370"/>
      <c r="O161" s="370" t="s">
        <v>273</v>
      </c>
      <c r="P161" s="370"/>
      <c r="S161" s="143"/>
    </row>
    <row r="162" spans="4:19" ht="12">
      <c r="D162" s="90" t="s">
        <v>58</v>
      </c>
      <c r="F162" s="90" t="s">
        <v>120</v>
      </c>
      <c r="H162" s="331" t="s">
        <v>417</v>
      </c>
      <c r="J162" s="370">
        <v>0</v>
      </c>
      <c r="K162" s="370"/>
      <c r="L162" s="370"/>
      <c r="M162" s="370"/>
      <c r="O162" s="370">
        <v>0</v>
      </c>
      <c r="P162" s="370"/>
      <c r="S162" s="143"/>
    </row>
    <row r="163" ht="12">
      <c r="S163" s="143"/>
    </row>
    <row r="164" spans="2:19" ht="12">
      <c r="B164" s="90">
        <v>5.2</v>
      </c>
      <c r="D164" s="90" t="s">
        <v>121</v>
      </c>
      <c r="R164" s="172"/>
      <c r="S164" s="143"/>
    </row>
    <row r="165" spans="8:19" ht="12">
      <c r="H165" s="90" t="s">
        <v>122</v>
      </c>
      <c r="L165" s="160" t="s">
        <v>53</v>
      </c>
      <c r="P165" s="160" t="s">
        <v>54</v>
      </c>
      <c r="R165" s="172"/>
      <c r="S165" s="143"/>
    </row>
    <row r="166" spans="4:19" ht="12">
      <c r="D166" s="90" t="s">
        <v>56</v>
      </c>
      <c r="F166" s="90" t="s">
        <v>123</v>
      </c>
      <c r="H166" s="325" t="s">
        <v>418</v>
      </c>
      <c r="I166" s="325"/>
      <c r="J166" s="325"/>
      <c r="L166" s="150">
        <v>0</v>
      </c>
      <c r="P166" s="150">
        <v>0</v>
      </c>
      <c r="R166" s="172"/>
      <c r="S166" s="143"/>
    </row>
    <row r="167" spans="4:19" ht="12">
      <c r="D167" s="90" t="s">
        <v>58</v>
      </c>
      <c r="F167" s="90" t="s">
        <v>124</v>
      </c>
      <c r="H167" s="326" t="s">
        <v>125</v>
      </c>
      <c r="I167" s="326"/>
      <c r="J167" s="326"/>
      <c r="L167" s="147">
        <v>62031</v>
      </c>
      <c r="P167" s="147">
        <f>661901+L167</f>
        <v>723932</v>
      </c>
      <c r="R167" s="172"/>
      <c r="S167" s="143"/>
    </row>
    <row r="168" spans="4:19" ht="12.75" thickBot="1">
      <c r="D168" s="90" t="s">
        <v>60</v>
      </c>
      <c r="F168" s="166" t="s">
        <v>13</v>
      </c>
      <c r="L168" s="148">
        <f>SUM(L166:L167)</f>
        <v>62031</v>
      </c>
      <c r="P168" s="148">
        <f>SUM(P167)</f>
        <v>723932</v>
      </c>
      <c r="R168" s="172"/>
      <c r="S168" s="143"/>
    </row>
    <row r="169" spans="6:19" ht="12.75" thickTop="1">
      <c r="F169" s="166"/>
      <c r="L169" s="333"/>
      <c r="P169" s="166"/>
      <c r="R169" s="172"/>
      <c r="S169" s="143"/>
    </row>
    <row r="170" spans="2:19" ht="12">
      <c r="B170" s="90">
        <v>5.3</v>
      </c>
      <c r="D170" s="90" t="s">
        <v>121</v>
      </c>
      <c r="R170" s="172"/>
      <c r="S170" s="143"/>
    </row>
    <row r="171" spans="12:19" ht="12">
      <c r="L171" s="160" t="s">
        <v>53</v>
      </c>
      <c r="P171" s="160" t="s">
        <v>54</v>
      </c>
      <c r="R171" s="172"/>
      <c r="S171" s="143"/>
    </row>
    <row r="172" spans="4:19" ht="12">
      <c r="D172" s="90" t="s">
        <v>56</v>
      </c>
      <c r="F172" s="90" t="s">
        <v>126</v>
      </c>
      <c r="L172" s="149">
        <v>15193.5</v>
      </c>
      <c r="M172" s="90" t="s">
        <v>127</v>
      </c>
      <c r="P172" s="149">
        <f>136102+L172</f>
        <v>151295.5</v>
      </c>
      <c r="Q172" s="90" t="s">
        <v>127</v>
      </c>
      <c r="R172" s="172"/>
      <c r="S172" s="143"/>
    </row>
    <row r="173" spans="4:19" ht="12">
      <c r="D173" s="90" t="s">
        <v>58</v>
      </c>
      <c r="F173" s="90" t="s">
        <v>128</v>
      </c>
      <c r="K173" s="90" t="s">
        <v>8</v>
      </c>
      <c r="L173" s="149">
        <v>209058.25</v>
      </c>
      <c r="O173" s="90" t="s">
        <v>8</v>
      </c>
      <c r="P173" s="149">
        <f>1347440.19+L173</f>
        <v>1556498.44</v>
      </c>
      <c r="R173" s="172"/>
      <c r="S173" s="143"/>
    </row>
    <row r="174" spans="4:19" ht="12">
      <c r="D174" s="90" t="s">
        <v>60</v>
      </c>
      <c r="F174" s="90" t="s">
        <v>129</v>
      </c>
      <c r="L174" s="149">
        <v>3.24</v>
      </c>
      <c r="M174" s="90" t="s">
        <v>130</v>
      </c>
      <c r="P174" s="149">
        <f>+L174</f>
        <v>3.24</v>
      </c>
      <c r="Q174" s="90" t="s">
        <v>130</v>
      </c>
      <c r="R174" s="172"/>
      <c r="S174" s="143"/>
    </row>
    <row r="175" spans="4:19" ht="12">
      <c r="D175" s="90" t="s">
        <v>85</v>
      </c>
      <c r="F175" s="90" t="s">
        <v>131</v>
      </c>
      <c r="L175" s="149">
        <v>13.76</v>
      </c>
      <c r="M175" s="90" t="s">
        <v>130</v>
      </c>
      <c r="P175" s="149">
        <v>10.29</v>
      </c>
      <c r="Q175" s="90" t="s">
        <v>130</v>
      </c>
      <c r="R175" s="332"/>
      <c r="S175" s="336"/>
    </row>
    <row r="176" spans="4:18" ht="12">
      <c r="D176" s="90" t="s">
        <v>132</v>
      </c>
      <c r="F176" s="90" t="s">
        <v>133</v>
      </c>
      <c r="L176" s="150">
        <v>200</v>
      </c>
      <c r="M176" s="90" t="s">
        <v>134</v>
      </c>
      <c r="P176" s="149">
        <f>1368+L176</f>
        <v>1568</v>
      </c>
      <c r="Q176" s="90" t="s">
        <v>134</v>
      </c>
      <c r="R176" s="332"/>
    </row>
    <row r="177" spans="4:18" ht="12">
      <c r="D177" s="90" t="s">
        <v>135</v>
      </c>
      <c r="F177" s="90" t="s">
        <v>136</v>
      </c>
      <c r="K177" s="90" t="s">
        <v>8</v>
      </c>
      <c r="L177" s="149">
        <v>5529</v>
      </c>
      <c r="O177" s="90" t="s">
        <v>8</v>
      </c>
      <c r="P177" s="149">
        <f>38076.8+L177</f>
        <v>43605.8</v>
      </c>
      <c r="R177" s="332"/>
    </row>
    <row r="178" spans="4:18" ht="12">
      <c r="D178" s="90" t="s">
        <v>137</v>
      </c>
      <c r="F178" s="90" t="s">
        <v>138</v>
      </c>
      <c r="L178" s="149">
        <v>125</v>
      </c>
      <c r="M178" s="90" t="s">
        <v>139</v>
      </c>
      <c r="P178" s="149">
        <f>1375+L178</f>
        <v>1500</v>
      </c>
      <c r="R178" s="332"/>
    </row>
    <row r="179" spans="4:18" ht="12">
      <c r="D179" s="90" t="s">
        <v>140</v>
      </c>
      <c r="F179" s="90" t="s">
        <v>141</v>
      </c>
      <c r="K179" s="90" t="s">
        <v>8</v>
      </c>
      <c r="L179" s="149">
        <v>1250</v>
      </c>
      <c r="O179" s="90" t="s">
        <v>8</v>
      </c>
      <c r="P179" s="149">
        <f>13750+L179</f>
        <v>15000</v>
      </c>
      <c r="R179" s="332"/>
    </row>
    <row r="180" spans="12:18" ht="12">
      <c r="L180" s="149"/>
      <c r="P180" s="149"/>
      <c r="R180" s="172"/>
    </row>
    <row r="181" spans="12:18" ht="3.75" customHeight="1">
      <c r="L181" s="334"/>
      <c r="P181" s="334"/>
      <c r="R181" s="172"/>
    </row>
    <row r="182" spans="4:18" ht="12.75" thickBot="1">
      <c r="D182" s="90" t="s">
        <v>142</v>
      </c>
      <c r="F182" s="166" t="s">
        <v>13</v>
      </c>
      <c r="K182" s="90" t="s">
        <v>8</v>
      </c>
      <c r="L182" s="335">
        <f>+L173+L177+L179</f>
        <v>215837.25</v>
      </c>
      <c r="O182" s="90" t="s">
        <v>8</v>
      </c>
      <c r="P182" s="335">
        <f>+P179+P177+P173</f>
        <v>1615104.24</v>
      </c>
      <c r="R182" s="172"/>
    </row>
    <row r="183" spans="16:18" ht="12.75" thickTop="1">
      <c r="P183" s="146"/>
      <c r="R183" s="172"/>
    </row>
    <row r="184" spans="2:18" ht="12">
      <c r="B184" s="90">
        <v>5.4</v>
      </c>
      <c r="D184" s="90" t="s">
        <v>143</v>
      </c>
      <c r="R184" s="172"/>
    </row>
    <row r="185" spans="12:18" ht="12">
      <c r="L185" s="160" t="s">
        <v>53</v>
      </c>
      <c r="P185" s="160" t="s">
        <v>54</v>
      </c>
      <c r="R185" s="172"/>
    </row>
    <row r="186" ht="12">
      <c r="R186" s="172"/>
    </row>
    <row r="187" spans="4:18" ht="12">
      <c r="D187" s="90" t="s">
        <v>56</v>
      </c>
      <c r="F187" s="90" t="s">
        <v>144</v>
      </c>
      <c r="L187" s="150">
        <v>52428</v>
      </c>
      <c r="N187" s="90" t="s">
        <v>145</v>
      </c>
      <c r="P187" s="150">
        <f>569543+L187</f>
        <v>621971</v>
      </c>
      <c r="Q187" s="90" t="s">
        <v>145</v>
      </c>
      <c r="R187" s="172"/>
    </row>
    <row r="188" spans="4:18" ht="12">
      <c r="D188" s="90" t="s">
        <v>58</v>
      </c>
      <c r="F188" s="90" t="s">
        <v>146</v>
      </c>
      <c r="L188" s="147">
        <v>0</v>
      </c>
      <c r="N188" s="90" t="s">
        <v>145</v>
      </c>
      <c r="P188" s="147">
        <v>0</v>
      </c>
      <c r="Q188" s="90" t="s">
        <v>145</v>
      </c>
      <c r="R188" s="172"/>
    </row>
    <row r="189" spans="4:18" ht="12.75" thickBot="1">
      <c r="D189" s="90" t="s">
        <v>60</v>
      </c>
      <c r="F189" s="90" t="s">
        <v>147</v>
      </c>
      <c r="L189" s="148">
        <f>SUM(L187:L188)</f>
        <v>52428</v>
      </c>
      <c r="N189" s="90" t="s">
        <v>145</v>
      </c>
      <c r="P189" s="148">
        <f>SUM(P187:P188)</f>
        <v>621971</v>
      </c>
      <c r="Q189" s="90" t="s">
        <v>145</v>
      </c>
      <c r="R189" s="172"/>
    </row>
    <row r="190" spans="4:18" ht="12.75" thickTop="1">
      <c r="D190" s="90" t="s">
        <v>85</v>
      </c>
      <c r="F190" s="90" t="s">
        <v>148</v>
      </c>
      <c r="L190" s="150">
        <v>0</v>
      </c>
      <c r="N190" s="90" t="s">
        <v>145</v>
      </c>
      <c r="P190" s="150">
        <f>+L190</f>
        <v>0</v>
      </c>
      <c r="Q190" s="90" t="s">
        <v>145</v>
      </c>
      <c r="R190" s="172"/>
    </row>
    <row r="191" spans="4:18" ht="12">
      <c r="D191" s="90" t="s">
        <v>87</v>
      </c>
      <c r="F191" s="90" t="s">
        <v>149</v>
      </c>
      <c r="L191" s="147">
        <v>0</v>
      </c>
      <c r="N191" s="90" t="s">
        <v>145</v>
      </c>
      <c r="P191" s="147">
        <f>+L191</f>
        <v>0</v>
      </c>
      <c r="Q191" s="90" t="s">
        <v>145</v>
      </c>
      <c r="R191" s="172"/>
    </row>
    <row r="192" spans="4:18" ht="12">
      <c r="D192" s="90" t="s">
        <v>88</v>
      </c>
      <c r="F192" s="90" t="s">
        <v>150</v>
      </c>
      <c r="L192" s="151">
        <f>+L189+L190+L191</f>
        <v>52428</v>
      </c>
      <c r="N192" s="90" t="s">
        <v>145</v>
      </c>
      <c r="P192" s="151">
        <f>+P189+P190+P191</f>
        <v>621971</v>
      </c>
      <c r="Q192" s="90" t="s">
        <v>145</v>
      </c>
      <c r="R192" s="172"/>
    </row>
    <row r="193" spans="4:18" ht="12.75" thickBot="1">
      <c r="D193" s="90" t="s">
        <v>110</v>
      </c>
      <c r="F193" s="90" t="s">
        <v>151</v>
      </c>
      <c r="L193" s="337">
        <f>+L168-L189+L190+L191</f>
        <v>9603</v>
      </c>
      <c r="N193" s="90" t="s">
        <v>145</v>
      </c>
      <c r="P193" s="337">
        <f>+P168-P189+P190+P191</f>
        <v>101961</v>
      </c>
      <c r="Q193" s="90" t="s">
        <v>145</v>
      </c>
      <c r="R193" s="172"/>
    </row>
    <row r="194" ht="12.75" thickTop="1">
      <c r="R194" s="172"/>
    </row>
    <row r="195" spans="2:18" ht="12">
      <c r="B195" s="90">
        <v>5.5</v>
      </c>
      <c r="D195" s="90" t="s">
        <v>152</v>
      </c>
      <c r="R195" s="172"/>
    </row>
    <row r="196" ht="12">
      <c r="R196" s="172"/>
    </row>
    <row r="197" spans="4:18" ht="12">
      <c r="D197" s="90" t="s">
        <v>56</v>
      </c>
      <c r="F197" s="90" t="s">
        <v>153</v>
      </c>
      <c r="L197" s="334">
        <v>17.1</v>
      </c>
      <c r="N197" s="90" t="s">
        <v>154</v>
      </c>
      <c r="R197" s="172"/>
    </row>
    <row r="198" spans="4:18" ht="12">
      <c r="D198" s="90" t="s">
        <v>58</v>
      </c>
      <c r="F198" s="90" t="s">
        <v>155</v>
      </c>
      <c r="L198" s="338">
        <v>0.1103</v>
      </c>
      <c r="N198" s="90" t="s">
        <v>154</v>
      </c>
      <c r="R198" s="332"/>
    </row>
    <row r="199" spans="4:18" ht="12">
      <c r="D199" s="90" t="s">
        <v>60</v>
      </c>
      <c r="F199" s="90" t="s">
        <v>156</v>
      </c>
      <c r="I199" s="90" t="s">
        <v>157</v>
      </c>
      <c r="L199" s="339">
        <f>+P192/P168</f>
        <v>0.8591566611228679</v>
      </c>
      <c r="P199" s="340"/>
      <c r="R199" s="332"/>
    </row>
    <row r="200" spans="4:18" ht="12">
      <c r="D200" s="90" t="s">
        <v>85</v>
      </c>
      <c r="F200" s="90" t="s">
        <v>158</v>
      </c>
      <c r="L200" s="341">
        <f>+P189/P168*100</f>
        <v>85.91566611228679</v>
      </c>
      <c r="N200" s="90" t="s">
        <v>34</v>
      </c>
      <c r="R200" s="172"/>
    </row>
    <row r="201" ht="12">
      <c r="R201" s="172"/>
    </row>
    <row r="202" ht="12">
      <c r="R202" s="172"/>
    </row>
    <row r="203" spans="12:18" ht="12">
      <c r="L203" s="175"/>
      <c r="P203" s="175"/>
      <c r="R203" s="172"/>
    </row>
    <row r="204" ht="12">
      <c r="R204" s="172"/>
    </row>
    <row r="205" spans="1:18" ht="12">
      <c r="A205" s="162">
        <v>6</v>
      </c>
      <c r="B205" s="164" t="s">
        <v>159</v>
      </c>
      <c r="R205" s="172"/>
    </row>
    <row r="206" ht="12">
      <c r="R206" s="172"/>
    </row>
    <row r="207" ht="12">
      <c r="R207" s="172"/>
    </row>
    <row r="208" spans="2:18" ht="12">
      <c r="B208" s="90">
        <v>6.1</v>
      </c>
      <c r="D208" s="90" t="s">
        <v>160</v>
      </c>
      <c r="R208" s="172"/>
    </row>
    <row r="209" ht="12">
      <c r="R209" s="172"/>
    </row>
    <row r="210" spans="4:18" ht="12">
      <c r="D210" s="90" t="s">
        <v>56</v>
      </c>
      <c r="F210" s="90" t="s">
        <v>13</v>
      </c>
      <c r="H210" s="325">
        <v>11</v>
      </c>
      <c r="L210" s="325" t="s">
        <v>563</v>
      </c>
      <c r="N210" s="160" t="s">
        <v>562</v>
      </c>
      <c r="P210" s="342" t="s">
        <v>161</v>
      </c>
      <c r="R210" s="172"/>
    </row>
    <row r="211" spans="4:18" ht="12">
      <c r="D211" s="90" t="s">
        <v>58</v>
      </c>
      <c r="F211" s="90" t="s">
        <v>162</v>
      </c>
      <c r="P211" s="341">
        <f>+J9/H210</f>
        <v>279.8181818181818</v>
      </c>
      <c r="R211" s="172"/>
    </row>
    <row r="212" spans="4:18" ht="12">
      <c r="D212" s="90" t="s">
        <v>60</v>
      </c>
      <c r="F212" s="90" t="s">
        <v>163</v>
      </c>
      <c r="O212" s="144" t="s">
        <v>8</v>
      </c>
      <c r="P212" s="153">
        <f>+L85/H210</f>
        <v>18621.363636363636</v>
      </c>
      <c r="R212" s="172"/>
    </row>
    <row r="213" spans="16:18" ht="12">
      <c r="P213" s="175"/>
      <c r="R213" s="172"/>
    </row>
    <row r="214" spans="2:18" ht="12">
      <c r="B214" s="90">
        <v>6.2</v>
      </c>
      <c r="D214" s="90" t="s">
        <v>164</v>
      </c>
      <c r="R214" s="172"/>
    </row>
    <row r="215" ht="12">
      <c r="R215" s="172"/>
    </row>
    <row r="216" spans="4:18" ht="12">
      <c r="D216" s="90" t="s">
        <v>56</v>
      </c>
      <c r="F216" s="90" t="s">
        <v>165</v>
      </c>
      <c r="H216" s="175"/>
      <c r="J216" s="175"/>
      <c r="K216" s="175"/>
      <c r="L216" s="175"/>
      <c r="M216" s="175"/>
      <c r="N216" s="175"/>
      <c r="P216" s="147">
        <v>3</v>
      </c>
      <c r="R216" s="172"/>
    </row>
    <row r="217" spans="4:18" ht="12">
      <c r="D217" s="90" t="s">
        <v>58</v>
      </c>
      <c r="F217" s="90" t="s">
        <v>166</v>
      </c>
      <c r="P217" s="152">
        <v>3</v>
      </c>
      <c r="R217" s="172"/>
    </row>
    <row r="218" spans="4:18" ht="12">
      <c r="D218" s="90" t="s">
        <v>60</v>
      </c>
      <c r="F218" s="90" t="s">
        <v>167</v>
      </c>
      <c r="O218" s="144"/>
      <c r="P218" s="343" t="s">
        <v>374</v>
      </c>
      <c r="R218" s="332"/>
    </row>
    <row r="219" spans="16:18" ht="12">
      <c r="P219" s="175"/>
      <c r="R219" s="172"/>
    </row>
    <row r="220" spans="2:18" ht="12">
      <c r="B220" s="90">
        <v>6.1</v>
      </c>
      <c r="D220" s="90" t="s">
        <v>168</v>
      </c>
      <c r="R220" s="172"/>
    </row>
    <row r="221" ht="12">
      <c r="R221" s="172"/>
    </row>
    <row r="222" spans="4:18" ht="12">
      <c r="D222" s="90" t="s">
        <v>56</v>
      </c>
      <c r="F222" s="90" t="s">
        <v>165</v>
      </c>
      <c r="H222" s="175"/>
      <c r="J222" s="175"/>
      <c r="K222" s="175"/>
      <c r="L222" s="175"/>
      <c r="M222" s="175"/>
      <c r="N222" s="175"/>
      <c r="P222" s="147">
        <v>3</v>
      </c>
      <c r="R222" s="332"/>
    </row>
    <row r="223" spans="4:18" ht="12">
      <c r="D223" s="90" t="s">
        <v>58</v>
      </c>
      <c r="F223" s="90" t="s">
        <v>169</v>
      </c>
      <c r="P223" s="152">
        <v>3</v>
      </c>
      <c r="R223" s="332"/>
    </row>
    <row r="224" spans="4:18" ht="12">
      <c r="D224" s="90" t="s">
        <v>60</v>
      </c>
      <c r="F224" s="90" t="s">
        <v>170</v>
      </c>
      <c r="O224" s="144"/>
      <c r="P224" s="153" t="s">
        <v>257</v>
      </c>
      <c r="R224" s="332"/>
    </row>
    <row r="225" spans="16:18" ht="12">
      <c r="P225" s="175"/>
      <c r="R225" s="172"/>
    </row>
    <row r="226" spans="16:18" ht="12">
      <c r="P226" s="175"/>
      <c r="R226" s="175"/>
    </row>
    <row r="227" ht="12">
      <c r="R227" s="175"/>
    </row>
    <row r="228" spans="2:18" ht="12">
      <c r="B228" s="90">
        <v>6.2</v>
      </c>
      <c r="D228" s="372" t="s">
        <v>171</v>
      </c>
      <c r="E228" s="372"/>
      <c r="F228" s="372"/>
      <c r="G228" s="372"/>
      <c r="H228" s="372"/>
      <c r="R228" s="175"/>
    </row>
    <row r="229" spans="12:18" ht="12">
      <c r="L229" s="90" t="s">
        <v>17</v>
      </c>
      <c r="R229" s="175"/>
    </row>
    <row r="230" spans="4:18" ht="12">
      <c r="D230" s="90" t="s">
        <v>56</v>
      </c>
      <c r="F230" s="90" t="s">
        <v>172</v>
      </c>
      <c r="L230" s="325">
        <v>1</v>
      </c>
      <c r="P230" s="325">
        <f>13+L230</f>
        <v>14</v>
      </c>
      <c r="R230" s="175"/>
    </row>
    <row r="231" spans="4:18" ht="12">
      <c r="D231" s="90" t="s">
        <v>58</v>
      </c>
      <c r="F231" s="90" t="s">
        <v>173</v>
      </c>
      <c r="L231" s="326">
        <v>0</v>
      </c>
      <c r="P231" s="326">
        <v>0</v>
      </c>
      <c r="R231" s="175"/>
    </row>
    <row r="232" spans="4:18" ht="12">
      <c r="D232" s="90" t="s">
        <v>60</v>
      </c>
      <c r="F232" s="90" t="s">
        <v>174</v>
      </c>
      <c r="K232" s="144" t="s">
        <v>8</v>
      </c>
      <c r="L232" s="153">
        <f>+'REV&amp;EXP'!E50</f>
        <v>14400</v>
      </c>
      <c r="O232" s="144" t="s">
        <v>8</v>
      </c>
      <c r="P232" s="153">
        <f>+'REV&amp;EXP'!I50</f>
        <v>254160</v>
      </c>
      <c r="R232" s="175"/>
    </row>
    <row r="233" spans="4:18" ht="12">
      <c r="D233" s="90" t="s">
        <v>85</v>
      </c>
      <c r="F233" s="90" t="s">
        <v>175</v>
      </c>
      <c r="R233" s="175"/>
    </row>
    <row r="234" spans="6:18" ht="12">
      <c r="F234" s="90" t="s">
        <v>176</v>
      </c>
      <c r="K234" s="139"/>
      <c r="L234" s="325">
        <v>2</v>
      </c>
      <c r="P234" s="325">
        <f>22+L234</f>
        <v>24</v>
      </c>
      <c r="R234" s="175"/>
    </row>
    <row r="235" spans="6:18" ht="12">
      <c r="F235" s="90" t="s">
        <v>177</v>
      </c>
      <c r="L235" s="326">
        <v>1</v>
      </c>
      <c r="P235" s="325">
        <f>11+L235</f>
        <v>12</v>
      </c>
      <c r="R235" s="175"/>
    </row>
    <row r="236" spans="6:18" ht="12">
      <c r="F236" s="90" t="s">
        <v>178</v>
      </c>
      <c r="L236" s="326">
        <v>1</v>
      </c>
      <c r="P236" s="325">
        <f>11+L236</f>
        <v>12</v>
      </c>
      <c r="R236" s="175"/>
    </row>
    <row r="237" ht="12">
      <c r="R237" s="175"/>
    </row>
    <row r="238" ht="12">
      <c r="R238" s="175"/>
    </row>
    <row r="239" spans="1:18" ht="12">
      <c r="A239" s="162">
        <v>7</v>
      </c>
      <c r="B239" s="164" t="s">
        <v>179</v>
      </c>
      <c r="R239" s="175"/>
    </row>
    <row r="240" spans="18:19" ht="12">
      <c r="R240" s="175"/>
      <c r="S240" s="175"/>
    </row>
    <row r="241" spans="2:19" ht="12">
      <c r="B241" s="90">
        <v>7.1</v>
      </c>
      <c r="D241" s="90" t="s">
        <v>180</v>
      </c>
      <c r="R241" s="175"/>
      <c r="S241" s="175"/>
    </row>
    <row r="242" spans="12:18" ht="12">
      <c r="L242" s="166" t="s">
        <v>181</v>
      </c>
      <c r="N242" s="373" t="s">
        <v>182</v>
      </c>
      <c r="O242" s="373"/>
      <c r="P242" s="373"/>
      <c r="R242" s="175"/>
    </row>
    <row r="243" spans="10:18" ht="12">
      <c r="J243" s="175"/>
      <c r="L243" s="160" t="s">
        <v>183</v>
      </c>
      <c r="N243" s="159" t="s">
        <v>184</v>
      </c>
      <c r="P243" s="160" t="s">
        <v>185</v>
      </c>
      <c r="R243" s="175"/>
    </row>
    <row r="244" spans="4:18" ht="12">
      <c r="D244" s="90" t="s">
        <v>56</v>
      </c>
      <c r="F244" s="90" t="s">
        <v>186</v>
      </c>
      <c r="K244" s="144" t="s">
        <v>8</v>
      </c>
      <c r="L244" s="145">
        <v>0</v>
      </c>
      <c r="M244" s="144" t="s">
        <v>8</v>
      </c>
      <c r="N244" s="153">
        <v>0</v>
      </c>
      <c r="P244" s="153">
        <v>0</v>
      </c>
      <c r="R244" s="175"/>
    </row>
    <row r="245" spans="4:16" ht="12">
      <c r="D245" s="90" t="s">
        <v>58</v>
      </c>
      <c r="F245" s="90" t="s">
        <v>187</v>
      </c>
      <c r="L245" s="343"/>
      <c r="N245" s="343"/>
      <c r="P245" s="344"/>
    </row>
    <row r="246" spans="4:16" ht="12">
      <c r="D246" s="90" t="s">
        <v>60</v>
      </c>
      <c r="F246" s="90" t="s">
        <v>188</v>
      </c>
      <c r="L246" s="153">
        <v>0</v>
      </c>
      <c r="N246" s="153">
        <v>0</v>
      </c>
      <c r="P246" s="153">
        <v>0</v>
      </c>
    </row>
    <row r="247" spans="4:19" ht="12">
      <c r="D247" s="90" t="s">
        <v>85</v>
      </c>
      <c r="F247" s="90" t="s">
        <v>189</v>
      </c>
      <c r="L247" s="153">
        <v>0</v>
      </c>
      <c r="N247" s="153">
        <v>0</v>
      </c>
      <c r="P247" s="153">
        <v>0</v>
      </c>
      <c r="R247" s="175"/>
      <c r="S247" s="143"/>
    </row>
    <row r="248" spans="4:19" ht="12">
      <c r="D248" s="90" t="s">
        <v>87</v>
      </c>
      <c r="F248" s="90" t="s">
        <v>261</v>
      </c>
      <c r="L248" s="153">
        <v>0</v>
      </c>
      <c r="N248" s="153">
        <v>0</v>
      </c>
      <c r="P248" s="344">
        <v>0</v>
      </c>
      <c r="R248" s="175"/>
      <c r="S248" s="143"/>
    </row>
    <row r="249" spans="4:18" ht="12">
      <c r="D249" s="90" t="s">
        <v>135</v>
      </c>
      <c r="F249" s="90" t="s">
        <v>190</v>
      </c>
      <c r="L249" s="153">
        <v>0</v>
      </c>
      <c r="N249" s="154">
        <v>0</v>
      </c>
      <c r="P249" s="330">
        <v>0</v>
      </c>
      <c r="R249" s="175"/>
    </row>
    <row r="250" spans="6:18" ht="12">
      <c r="F250" s="90" t="s">
        <v>191</v>
      </c>
      <c r="L250" s="153">
        <f>SUM(L244:L249)</f>
        <v>0</v>
      </c>
      <c r="N250" s="153">
        <f>SUM(N244:N249)</f>
        <v>0</v>
      </c>
      <c r="P250" s="155">
        <f>+P248</f>
        <v>0</v>
      </c>
      <c r="R250" s="175"/>
    </row>
    <row r="251" spans="12:18" ht="12">
      <c r="L251" s="154"/>
      <c r="N251" s="154"/>
      <c r="P251" s="330"/>
      <c r="R251" s="175"/>
    </row>
    <row r="252" ht="12">
      <c r="R252" s="175"/>
    </row>
    <row r="253" spans="2:18" ht="12">
      <c r="B253" s="90">
        <v>7.2</v>
      </c>
      <c r="D253" s="90" t="s">
        <v>192</v>
      </c>
      <c r="J253" s="90" t="s">
        <v>579</v>
      </c>
      <c r="R253" s="175"/>
    </row>
    <row r="254" ht="12">
      <c r="R254" s="175"/>
    </row>
    <row r="255" spans="12:18" ht="12">
      <c r="L255" s="160" t="s">
        <v>193</v>
      </c>
      <c r="N255" s="160" t="s">
        <v>185</v>
      </c>
      <c r="P255" s="160" t="s">
        <v>194</v>
      </c>
      <c r="R255" s="175"/>
    </row>
    <row r="256" spans="4:18" ht="12">
      <c r="D256" s="90" t="s">
        <v>56</v>
      </c>
      <c r="F256" s="90" t="s">
        <v>186</v>
      </c>
      <c r="H256" s="166" t="s">
        <v>529</v>
      </c>
      <c r="K256" s="144" t="s">
        <v>8</v>
      </c>
      <c r="L256" s="153">
        <v>12708252.74</v>
      </c>
      <c r="N256" s="344">
        <f>+P256/L256</f>
        <v>0.08000029750746049</v>
      </c>
      <c r="O256" s="144" t="s">
        <v>8</v>
      </c>
      <c r="P256" s="153">
        <f>508332+42361+42361+42361+42361+42361+42361+42361+42361+42361+42361+42361+42361</f>
        <v>1016664</v>
      </c>
      <c r="R256" s="175"/>
    </row>
    <row r="257" spans="4:18" ht="12">
      <c r="D257" s="90" t="s">
        <v>58</v>
      </c>
      <c r="F257" s="90" t="s">
        <v>187</v>
      </c>
      <c r="H257" s="166" t="s">
        <v>530</v>
      </c>
      <c r="L257" s="145">
        <v>2694903.99</v>
      </c>
      <c r="N257" s="344">
        <f>+P257/L257</f>
        <v>0.3601899858406458</v>
      </c>
      <c r="P257" s="145">
        <f>858499.43+9002+9064+9125+9188+9251+9314+9377+9442+9506+9571+9636+9702</f>
        <v>970677.43</v>
      </c>
      <c r="R257" s="175"/>
    </row>
    <row r="258" spans="4:18" ht="12">
      <c r="D258" s="90" t="s">
        <v>60</v>
      </c>
      <c r="F258" s="90" t="s">
        <v>188</v>
      </c>
      <c r="H258" s="345" t="s">
        <v>531</v>
      </c>
      <c r="L258" s="153">
        <v>11352582.28</v>
      </c>
      <c r="N258" s="344">
        <f>+P258/L258</f>
        <v>0.2958985186936694</v>
      </c>
      <c r="P258" s="145">
        <f>2867230.28+33953+5527+34185+5565+34419+5603+34654+5641+34891+5680+35129+5719+35369+5758+35611+5797+35854+5837+36099+5877+36346+5917+36594+5957</f>
        <v>3359212.28</v>
      </c>
      <c r="R258" s="175"/>
    </row>
    <row r="259" spans="4:18" ht="12">
      <c r="D259" s="90" t="s">
        <v>85</v>
      </c>
      <c r="F259" s="90" t="s">
        <v>363</v>
      </c>
      <c r="L259" s="153">
        <v>220000</v>
      </c>
      <c r="N259" s="344">
        <f>+P259/L259</f>
        <v>1</v>
      </c>
      <c r="P259" s="145">
        <v>220000</v>
      </c>
      <c r="R259" s="175"/>
    </row>
    <row r="260" spans="4:18" ht="12">
      <c r="D260" s="90" t="s">
        <v>87</v>
      </c>
      <c r="F260" s="90" t="s">
        <v>195</v>
      </c>
      <c r="L260" s="153">
        <v>0</v>
      </c>
      <c r="N260" s="344"/>
      <c r="O260" s="144" t="s">
        <v>8</v>
      </c>
      <c r="P260" s="145">
        <v>0</v>
      </c>
      <c r="R260" s="175"/>
    </row>
    <row r="261" spans="6:18" ht="12.75" thickBot="1">
      <c r="F261" s="90" t="s">
        <v>196</v>
      </c>
      <c r="K261" s="144" t="s">
        <v>8</v>
      </c>
      <c r="L261" s="170">
        <f>SUM(L256:L260)</f>
        <v>26975739.009999998</v>
      </c>
      <c r="M261" s="144" t="s">
        <v>8</v>
      </c>
      <c r="N261" s="346">
        <f>SUM(N256:N260)</f>
        <v>1.7360888020417757</v>
      </c>
      <c r="O261" s="144" t="s">
        <v>8</v>
      </c>
      <c r="P261" s="170">
        <f>SUM(P256:P260)</f>
        <v>5566553.71</v>
      </c>
      <c r="R261" s="175"/>
    </row>
    <row r="262" ht="12.75" thickTop="1">
      <c r="R262" s="175"/>
    </row>
    <row r="263" spans="2:18" ht="12">
      <c r="B263" s="90">
        <v>7.3</v>
      </c>
      <c r="D263" s="90" t="s">
        <v>197</v>
      </c>
      <c r="R263" s="175"/>
    </row>
    <row r="264" spans="12:18" ht="12">
      <c r="L264" s="166" t="s">
        <v>198</v>
      </c>
      <c r="R264" s="175"/>
    </row>
    <row r="265" spans="6:18" ht="12">
      <c r="F265" s="328" t="s">
        <v>199</v>
      </c>
      <c r="L265" s="160" t="s">
        <v>200</v>
      </c>
      <c r="N265" s="160" t="s">
        <v>201</v>
      </c>
      <c r="P265" s="160" t="s">
        <v>202</v>
      </c>
      <c r="R265" s="175"/>
    </row>
    <row r="266" spans="4:18" ht="12">
      <c r="D266" s="90" t="s">
        <v>56</v>
      </c>
      <c r="F266" s="90" t="s">
        <v>186</v>
      </c>
      <c r="K266" s="144" t="s">
        <v>8</v>
      </c>
      <c r="L266" s="153">
        <v>0</v>
      </c>
      <c r="N266" s="153">
        <v>0</v>
      </c>
      <c r="O266" s="144" t="s">
        <v>8</v>
      </c>
      <c r="P266" s="153">
        <v>0</v>
      </c>
      <c r="R266" s="175"/>
    </row>
    <row r="267" spans="4:18" ht="12">
      <c r="D267" s="90" t="s">
        <v>58</v>
      </c>
      <c r="F267" s="90" t="s">
        <v>203</v>
      </c>
      <c r="L267" s="145">
        <v>0</v>
      </c>
      <c r="N267" s="153">
        <v>0</v>
      </c>
      <c r="P267" s="145">
        <v>0</v>
      </c>
      <c r="R267" s="175"/>
    </row>
    <row r="268" spans="4:18" ht="12">
      <c r="D268" s="90" t="s">
        <v>60</v>
      </c>
      <c r="F268" s="90" t="s">
        <v>204</v>
      </c>
      <c r="L268" s="145">
        <v>0</v>
      </c>
      <c r="N268" s="153">
        <v>0</v>
      </c>
      <c r="P268" s="145">
        <v>0</v>
      </c>
      <c r="R268" s="175"/>
    </row>
    <row r="269" spans="4:18" ht="12">
      <c r="D269" s="90" t="s">
        <v>105</v>
      </c>
      <c r="F269" s="90" t="s">
        <v>205</v>
      </c>
      <c r="L269" s="145">
        <v>0</v>
      </c>
      <c r="N269" s="153">
        <v>0</v>
      </c>
      <c r="P269" s="145">
        <v>0</v>
      </c>
      <c r="R269" s="175"/>
    </row>
    <row r="270" spans="4:18" ht="12">
      <c r="D270" s="90" t="s">
        <v>107</v>
      </c>
      <c r="F270" s="90" t="s">
        <v>206</v>
      </c>
      <c r="L270" s="145" t="s">
        <v>270</v>
      </c>
      <c r="N270" s="344" t="s">
        <v>262</v>
      </c>
      <c r="P270" s="145">
        <v>0</v>
      </c>
      <c r="R270" s="175"/>
    </row>
    <row r="271" spans="4:18" ht="12">
      <c r="D271" s="90" t="s">
        <v>135</v>
      </c>
      <c r="F271" s="90" t="s">
        <v>207</v>
      </c>
      <c r="L271" s="153">
        <v>0</v>
      </c>
      <c r="N271" s="153">
        <v>0</v>
      </c>
      <c r="P271" s="145">
        <v>0</v>
      </c>
      <c r="R271" s="175"/>
    </row>
    <row r="272" spans="4:18" ht="12">
      <c r="D272" s="90" t="s">
        <v>137</v>
      </c>
      <c r="F272" s="90" t="s">
        <v>208</v>
      </c>
      <c r="L272" s="153">
        <v>0</v>
      </c>
      <c r="N272" s="153">
        <v>0</v>
      </c>
      <c r="P272" s="145">
        <v>0</v>
      </c>
      <c r="R272" s="175"/>
    </row>
    <row r="273" spans="4:18" ht="12">
      <c r="D273" s="90" t="s">
        <v>140</v>
      </c>
      <c r="F273" s="90" t="s">
        <v>209</v>
      </c>
      <c r="L273" s="153">
        <v>0</v>
      </c>
      <c r="N273" s="153">
        <v>0</v>
      </c>
      <c r="P273" s="145">
        <v>0</v>
      </c>
      <c r="R273" s="175"/>
    </row>
    <row r="274" spans="4:18" ht="12">
      <c r="D274" s="90" t="s">
        <v>142</v>
      </c>
      <c r="F274" s="90" t="s">
        <v>210</v>
      </c>
      <c r="L274" s="153">
        <v>0</v>
      </c>
      <c r="N274" s="344"/>
      <c r="O274" s="144" t="s">
        <v>8</v>
      </c>
      <c r="P274" s="145">
        <v>0</v>
      </c>
      <c r="R274" s="175"/>
    </row>
    <row r="275" spans="6:18" ht="12.75" thickBot="1">
      <c r="F275" s="90" t="s">
        <v>196</v>
      </c>
      <c r="K275" s="144" t="s">
        <v>8</v>
      </c>
      <c r="L275" s="170">
        <f>SUM(L266:L274)</f>
        <v>0</v>
      </c>
      <c r="M275" s="144" t="s">
        <v>8</v>
      </c>
      <c r="N275" s="170">
        <f>SUM(N266:N274)</f>
        <v>0</v>
      </c>
      <c r="O275" s="144" t="s">
        <v>8</v>
      </c>
      <c r="P275" s="170">
        <f>SUM(P266:P274)</f>
        <v>0</v>
      </c>
      <c r="R275" s="175"/>
    </row>
    <row r="276" ht="12.75" thickTop="1">
      <c r="R276" s="175"/>
    </row>
    <row r="277" ht="12">
      <c r="R277" s="175"/>
    </row>
    <row r="278" ht="12">
      <c r="R278" s="175"/>
    </row>
    <row r="279" ht="12">
      <c r="R279" s="175"/>
    </row>
    <row r="280" spans="12:18" ht="12">
      <c r="L280" s="146"/>
      <c r="R280" s="175"/>
    </row>
    <row r="281" spans="1:18" ht="12">
      <c r="A281" s="162">
        <v>8</v>
      </c>
      <c r="B281" s="164" t="s">
        <v>211</v>
      </c>
      <c r="K281" s="90" t="s">
        <v>212</v>
      </c>
      <c r="R281" s="175"/>
    </row>
    <row r="282" ht="12">
      <c r="R282" s="175"/>
    </row>
    <row r="283" spans="2:18" ht="12">
      <c r="B283" s="90">
        <v>8.1</v>
      </c>
      <c r="D283" s="90" t="s">
        <v>213</v>
      </c>
      <c r="R283" s="175"/>
    </row>
    <row r="284" ht="12">
      <c r="R284" s="175"/>
    </row>
    <row r="285" spans="6:18" ht="12">
      <c r="F285" s="160" t="s">
        <v>214</v>
      </c>
      <c r="H285" s="160" t="s">
        <v>215</v>
      </c>
      <c r="J285" s="160" t="s">
        <v>216</v>
      </c>
      <c r="L285" s="160" t="s">
        <v>217</v>
      </c>
      <c r="N285" s="160" t="s">
        <v>218</v>
      </c>
      <c r="P285" s="160" t="s">
        <v>219</v>
      </c>
      <c r="R285" s="175"/>
    </row>
    <row r="286" ht="12">
      <c r="R286" s="175"/>
    </row>
    <row r="287" spans="4:18" ht="12">
      <c r="D287" s="166" t="s">
        <v>142</v>
      </c>
      <c r="R287" s="175"/>
    </row>
    <row r="288" ht="12">
      <c r="R288" s="175"/>
    </row>
    <row r="289" spans="4:18" ht="12">
      <c r="D289" s="166" t="s">
        <v>220</v>
      </c>
      <c r="R289" s="175"/>
    </row>
    <row r="290" ht="12">
      <c r="R290" s="175"/>
    </row>
    <row r="291" ht="12">
      <c r="R291" s="175"/>
    </row>
    <row r="292" spans="2:18" ht="12">
      <c r="B292" s="90">
        <v>8.2</v>
      </c>
      <c r="D292" s="90" t="s">
        <v>221</v>
      </c>
      <c r="R292" s="175"/>
    </row>
    <row r="293" ht="12">
      <c r="R293" s="175"/>
    </row>
    <row r="294" spans="12:18" ht="12">
      <c r="L294" s="160" t="s">
        <v>222</v>
      </c>
      <c r="N294" s="160" t="s">
        <v>223</v>
      </c>
      <c r="P294" s="160" t="s">
        <v>224</v>
      </c>
      <c r="R294" s="175"/>
    </row>
    <row r="295" spans="4:18" ht="12">
      <c r="D295" s="90" t="s">
        <v>56</v>
      </c>
      <c r="F295" s="90" t="s">
        <v>225</v>
      </c>
      <c r="L295" s="160"/>
      <c r="N295" s="160"/>
      <c r="P295" s="160"/>
      <c r="R295" s="175"/>
    </row>
    <row r="296" spans="4:18" ht="12">
      <c r="D296" s="90" t="s">
        <v>58</v>
      </c>
      <c r="F296" s="90" t="s">
        <v>226</v>
      </c>
      <c r="L296" s="159"/>
      <c r="N296" s="159"/>
      <c r="P296" s="160"/>
      <c r="R296" s="347"/>
    </row>
    <row r="297" spans="4:18" ht="12">
      <c r="D297" s="90" t="s">
        <v>60</v>
      </c>
      <c r="F297" s="90" t="s">
        <v>227</v>
      </c>
      <c r="L297" s="159"/>
      <c r="N297" s="159"/>
      <c r="P297" s="160"/>
      <c r="R297" s="348"/>
    </row>
    <row r="298" spans="4:18" ht="12">
      <c r="D298" s="90" t="s">
        <v>85</v>
      </c>
      <c r="F298" s="90" t="s">
        <v>228</v>
      </c>
      <c r="L298" s="159"/>
      <c r="N298" s="159"/>
      <c r="P298" s="160"/>
      <c r="R298" s="175"/>
    </row>
    <row r="299" spans="4:18" ht="12">
      <c r="D299" s="90" t="s">
        <v>87</v>
      </c>
      <c r="F299" s="90" t="s">
        <v>229</v>
      </c>
      <c r="L299" s="159"/>
      <c r="N299" s="159"/>
      <c r="P299" s="160"/>
      <c r="R299" s="175"/>
    </row>
    <row r="300" spans="4:18" ht="12">
      <c r="D300" s="90" t="s">
        <v>88</v>
      </c>
      <c r="F300" s="90" t="s">
        <v>230</v>
      </c>
      <c r="L300" s="159"/>
      <c r="N300" s="159"/>
      <c r="P300" s="160"/>
      <c r="R300" s="175"/>
    </row>
    <row r="301" spans="6:18" ht="12">
      <c r="F301" s="90" t="s">
        <v>231</v>
      </c>
      <c r="L301" s="159"/>
      <c r="N301" s="159"/>
      <c r="P301" s="160"/>
      <c r="R301" s="175"/>
    </row>
    <row r="302" spans="12:18" ht="12">
      <c r="L302" s="174"/>
      <c r="N302" s="174"/>
      <c r="P302" s="174"/>
      <c r="R302" s="175"/>
    </row>
    <row r="303" ht="12">
      <c r="R303" s="175"/>
    </row>
    <row r="304" spans="4:18" ht="12">
      <c r="D304" s="90" t="s">
        <v>383</v>
      </c>
      <c r="L304" s="90" t="s">
        <v>233</v>
      </c>
      <c r="R304" s="175"/>
    </row>
    <row r="305" ht="12">
      <c r="R305" s="175"/>
    </row>
    <row r="306" ht="12">
      <c r="R306" s="175"/>
    </row>
    <row r="307" ht="12">
      <c r="R307" s="175"/>
    </row>
    <row r="308" spans="4:18" ht="12.75" customHeight="1">
      <c r="D308" s="374" t="s">
        <v>365</v>
      </c>
      <c r="E308" s="374"/>
      <c r="F308" s="374"/>
      <c r="G308" s="374"/>
      <c r="H308" s="374"/>
      <c r="L308" s="374" t="s">
        <v>254</v>
      </c>
      <c r="M308" s="374"/>
      <c r="N308" s="374"/>
      <c r="O308" s="374"/>
      <c r="P308" s="374"/>
      <c r="Q308" s="347"/>
      <c r="R308" s="175"/>
    </row>
    <row r="309" spans="4:18" ht="12.75" customHeight="1">
      <c r="D309" s="371" t="s">
        <v>419</v>
      </c>
      <c r="E309" s="371"/>
      <c r="F309" s="371"/>
      <c r="G309" s="371"/>
      <c r="H309" s="371"/>
      <c r="L309" s="371" t="s">
        <v>384</v>
      </c>
      <c r="M309" s="371"/>
      <c r="N309" s="371"/>
      <c r="O309" s="371"/>
      <c r="P309" s="371"/>
      <c r="Q309" s="348"/>
      <c r="R309" s="175"/>
    </row>
    <row r="310" spans="9:18" ht="12">
      <c r="I310" s="166"/>
      <c r="J310" s="166"/>
      <c r="K310" s="166"/>
      <c r="L310" s="166"/>
      <c r="M310" s="166"/>
      <c r="R310" s="175"/>
    </row>
    <row r="311" ht="12">
      <c r="R311" s="175"/>
    </row>
    <row r="312" ht="12">
      <c r="R312" s="175"/>
    </row>
    <row r="313" ht="12">
      <c r="R313" s="175"/>
    </row>
    <row r="314" ht="12">
      <c r="R314" s="175"/>
    </row>
    <row r="315" ht="12">
      <c r="R315" s="175"/>
    </row>
    <row r="316" spans="4:18" ht="12">
      <c r="D316" s="90" t="s">
        <v>232</v>
      </c>
      <c r="R316" s="175"/>
    </row>
    <row r="317" ht="12">
      <c r="R317" s="175"/>
    </row>
    <row r="318" ht="12">
      <c r="R318" s="175"/>
    </row>
    <row r="319" ht="12">
      <c r="R319" s="175"/>
    </row>
    <row r="320" ht="12">
      <c r="R320" s="175"/>
    </row>
    <row r="321" spans="4:18" ht="12">
      <c r="D321" s="374" t="s">
        <v>234</v>
      </c>
      <c r="E321" s="374"/>
      <c r="F321" s="374"/>
      <c r="G321" s="374"/>
      <c r="H321" s="374"/>
      <c r="I321" s="374"/>
      <c r="L321" s="374" t="s">
        <v>385</v>
      </c>
      <c r="M321" s="374"/>
      <c r="N321" s="374"/>
      <c r="O321" s="374"/>
      <c r="P321" s="374"/>
      <c r="R321" s="175"/>
    </row>
    <row r="322" spans="4:18" ht="12">
      <c r="D322" s="371" t="s">
        <v>235</v>
      </c>
      <c r="E322" s="371"/>
      <c r="F322" s="371"/>
      <c r="G322" s="371"/>
      <c r="H322" s="371"/>
      <c r="I322" s="371"/>
      <c r="L322" s="371" t="s">
        <v>386</v>
      </c>
      <c r="M322" s="371"/>
      <c r="N322" s="371"/>
      <c r="O322" s="371"/>
      <c r="P322" s="371"/>
      <c r="R322" s="175"/>
    </row>
    <row r="323" spans="16:18" ht="12">
      <c r="P323" s="166"/>
      <c r="R323" s="175"/>
    </row>
    <row r="324" ht="12">
      <c r="R324" s="175"/>
    </row>
    <row r="325" ht="12">
      <c r="R325" s="175"/>
    </row>
    <row r="326" ht="12">
      <c r="R326" s="175"/>
    </row>
    <row r="327" ht="12">
      <c r="R327" s="175"/>
    </row>
    <row r="328" ht="12">
      <c r="R328" s="175"/>
    </row>
    <row r="329" ht="12">
      <c r="R329" s="175"/>
    </row>
    <row r="330" ht="12">
      <c r="R330" s="175"/>
    </row>
    <row r="331" ht="12">
      <c r="R331" s="175"/>
    </row>
    <row r="332" ht="12">
      <c r="R332" s="175"/>
    </row>
    <row r="333" ht="12">
      <c r="R333" s="175"/>
    </row>
    <row r="334" ht="12">
      <c r="R334" s="175"/>
    </row>
    <row r="335" ht="12">
      <c r="R335" s="175"/>
    </row>
    <row r="336" ht="12">
      <c r="R336" s="175"/>
    </row>
    <row r="337" ht="12">
      <c r="R337" s="175"/>
    </row>
    <row r="338" ht="12">
      <c r="R338" s="175"/>
    </row>
    <row r="339" ht="12">
      <c r="R339" s="175"/>
    </row>
    <row r="340" ht="12">
      <c r="R340" s="175"/>
    </row>
    <row r="341" ht="12">
      <c r="R341" s="175"/>
    </row>
    <row r="342" ht="12">
      <c r="R342" s="175"/>
    </row>
    <row r="343" ht="12">
      <c r="R343" s="175"/>
    </row>
    <row r="344" ht="12">
      <c r="R344" s="175"/>
    </row>
    <row r="345" ht="12">
      <c r="R345" s="175"/>
    </row>
    <row r="346" ht="12">
      <c r="R346" s="175"/>
    </row>
    <row r="347" ht="12">
      <c r="R347" s="175"/>
    </row>
    <row r="348" ht="12">
      <c r="R348" s="175"/>
    </row>
    <row r="349" ht="12">
      <c r="R349" s="175"/>
    </row>
    <row r="350" ht="12">
      <c r="R350" s="175"/>
    </row>
    <row r="351" ht="12">
      <c r="R351" s="175"/>
    </row>
    <row r="352" ht="12">
      <c r="R352" s="175"/>
    </row>
    <row r="353" ht="12">
      <c r="R353" s="175"/>
    </row>
    <row r="354" ht="12">
      <c r="R354" s="175"/>
    </row>
    <row r="355" ht="12">
      <c r="R355" s="175"/>
    </row>
    <row r="356" ht="12">
      <c r="R356" s="175"/>
    </row>
    <row r="357" ht="12">
      <c r="R357" s="175"/>
    </row>
    <row r="358" ht="12">
      <c r="R358" s="175"/>
    </row>
    <row r="359" ht="12">
      <c r="R359" s="175"/>
    </row>
    <row r="360" ht="12">
      <c r="R360" s="175"/>
    </row>
    <row r="361" ht="12">
      <c r="R361" s="175"/>
    </row>
    <row r="362" ht="12">
      <c r="R362" s="175"/>
    </row>
    <row r="363" ht="12">
      <c r="R363" s="175"/>
    </row>
    <row r="364" ht="12">
      <c r="R364" s="175"/>
    </row>
    <row r="365" ht="12">
      <c r="R365" s="175"/>
    </row>
    <row r="366" ht="12">
      <c r="R366" s="175"/>
    </row>
    <row r="367" ht="12">
      <c r="R367" s="175"/>
    </row>
    <row r="368" ht="12">
      <c r="R368" s="175"/>
    </row>
    <row r="369" ht="12">
      <c r="R369" s="175"/>
    </row>
    <row r="370" ht="12">
      <c r="R370" s="175"/>
    </row>
    <row r="371" ht="12">
      <c r="R371" s="175"/>
    </row>
    <row r="372" ht="12">
      <c r="R372" s="175"/>
    </row>
    <row r="373" ht="12">
      <c r="R373" s="175"/>
    </row>
    <row r="374" ht="12">
      <c r="R374" s="175"/>
    </row>
    <row r="375" ht="12">
      <c r="R375" s="175"/>
    </row>
    <row r="376" ht="12">
      <c r="R376" s="175"/>
    </row>
    <row r="377" ht="12">
      <c r="R377" s="175"/>
    </row>
    <row r="378" ht="12">
      <c r="R378" s="175"/>
    </row>
    <row r="379" ht="12">
      <c r="R379" s="175"/>
    </row>
    <row r="380" ht="12">
      <c r="R380" s="175"/>
    </row>
    <row r="381" ht="12">
      <c r="R381" s="175"/>
    </row>
    <row r="382" ht="12">
      <c r="R382" s="175"/>
    </row>
    <row r="383" ht="12">
      <c r="R383" s="175"/>
    </row>
    <row r="384" ht="12">
      <c r="R384" s="175"/>
    </row>
    <row r="385" ht="12">
      <c r="R385" s="175"/>
    </row>
    <row r="386" ht="12">
      <c r="R386" s="175"/>
    </row>
    <row r="387" ht="12">
      <c r="R387" s="175"/>
    </row>
    <row r="388" ht="12">
      <c r="R388" s="175"/>
    </row>
    <row r="389" ht="12">
      <c r="R389" s="175"/>
    </row>
    <row r="390" ht="12">
      <c r="R390" s="175"/>
    </row>
    <row r="391" ht="12">
      <c r="R391" s="175"/>
    </row>
    <row r="392" ht="12">
      <c r="R392" s="175"/>
    </row>
    <row r="393" ht="12">
      <c r="R393" s="175"/>
    </row>
    <row r="394" ht="12">
      <c r="R394" s="175"/>
    </row>
    <row r="395" ht="12">
      <c r="R395" s="175"/>
    </row>
    <row r="396" ht="12">
      <c r="R396" s="175"/>
    </row>
    <row r="397" ht="12">
      <c r="R397" s="175"/>
    </row>
    <row r="398" ht="12">
      <c r="R398" s="175"/>
    </row>
    <row r="399" ht="12">
      <c r="R399" s="175"/>
    </row>
    <row r="400" ht="12">
      <c r="R400" s="175"/>
    </row>
    <row r="401" ht="12">
      <c r="R401" s="175"/>
    </row>
    <row r="402" ht="12">
      <c r="R402" s="175"/>
    </row>
    <row r="403" ht="12">
      <c r="R403" s="175"/>
    </row>
    <row r="404" ht="12">
      <c r="R404" s="175"/>
    </row>
    <row r="405" ht="12">
      <c r="R405" s="175"/>
    </row>
    <row r="406" ht="12">
      <c r="R406" s="175"/>
    </row>
    <row r="407" ht="12">
      <c r="R407" s="175"/>
    </row>
    <row r="408" ht="12">
      <c r="R408" s="175"/>
    </row>
    <row r="409" ht="12">
      <c r="R409" s="175"/>
    </row>
    <row r="410" ht="12">
      <c r="R410" s="175"/>
    </row>
    <row r="411" ht="12">
      <c r="R411" s="175"/>
    </row>
    <row r="412" ht="12">
      <c r="R412" s="175"/>
    </row>
    <row r="413" ht="12">
      <c r="R413" s="175"/>
    </row>
    <row r="414" ht="12">
      <c r="R414" s="175"/>
    </row>
    <row r="415" ht="12">
      <c r="R415" s="175"/>
    </row>
    <row r="416" ht="12">
      <c r="R416" s="175"/>
    </row>
    <row r="417" ht="12">
      <c r="R417" s="175"/>
    </row>
    <row r="418" ht="12">
      <c r="R418" s="175"/>
    </row>
    <row r="419" ht="12">
      <c r="R419" s="175"/>
    </row>
    <row r="420" ht="12">
      <c r="R420" s="175"/>
    </row>
    <row r="421" ht="12">
      <c r="R421" s="175"/>
    </row>
    <row r="422" ht="12">
      <c r="R422" s="175"/>
    </row>
    <row r="423" ht="12">
      <c r="R423" s="175"/>
    </row>
    <row r="424" ht="12">
      <c r="R424" s="175"/>
    </row>
    <row r="425" ht="12">
      <c r="R425" s="175"/>
    </row>
    <row r="426" ht="12">
      <c r="R426" s="175"/>
    </row>
    <row r="427" ht="12">
      <c r="R427" s="175"/>
    </row>
    <row r="428" ht="12">
      <c r="R428" s="175"/>
    </row>
    <row r="429" ht="12">
      <c r="R429" s="175"/>
    </row>
    <row r="430" ht="12">
      <c r="R430" s="175"/>
    </row>
    <row r="431" ht="12">
      <c r="R431" s="175"/>
    </row>
    <row r="432" ht="12">
      <c r="R432" s="175"/>
    </row>
    <row r="433" ht="12">
      <c r="R433" s="175"/>
    </row>
    <row r="434" ht="12">
      <c r="R434" s="175"/>
    </row>
    <row r="435" ht="12">
      <c r="R435" s="175"/>
    </row>
    <row r="436" ht="12">
      <c r="R436" s="175"/>
    </row>
    <row r="437" ht="12">
      <c r="R437" s="175"/>
    </row>
    <row r="438" ht="12">
      <c r="R438" s="175"/>
    </row>
    <row r="439" ht="12">
      <c r="R439" s="175"/>
    </row>
    <row r="440" ht="12">
      <c r="R440" s="175"/>
    </row>
    <row r="441" ht="12">
      <c r="R441" s="175"/>
    </row>
    <row r="442" ht="12">
      <c r="R442" s="175"/>
    </row>
    <row r="443" ht="12">
      <c r="R443" s="175"/>
    </row>
    <row r="444" ht="12">
      <c r="R444" s="175"/>
    </row>
    <row r="445" ht="12">
      <c r="R445" s="175"/>
    </row>
    <row r="446" ht="12">
      <c r="R446" s="175"/>
    </row>
    <row r="447" ht="12">
      <c r="R447" s="175"/>
    </row>
    <row r="448" ht="12">
      <c r="R448" s="175"/>
    </row>
    <row r="449" ht="12">
      <c r="R449" s="175"/>
    </row>
    <row r="450" ht="12">
      <c r="R450" s="175"/>
    </row>
    <row r="451" ht="12">
      <c r="R451" s="175"/>
    </row>
    <row r="452" ht="12">
      <c r="R452" s="175"/>
    </row>
    <row r="453" ht="12">
      <c r="R453" s="175"/>
    </row>
    <row r="454" ht="12">
      <c r="R454" s="175"/>
    </row>
    <row r="455" ht="12">
      <c r="R455" s="175"/>
    </row>
    <row r="456" ht="12">
      <c r="R456" s="175"/>
    </row>
    <row r="457" ht="12">
      <c r="R457" s="175"/>
    </row>
    <row r="458" ht="12">
      <c r="R458" s="175"/>
    </row>
    <row r="459" ht="12">
      <c r="R459" s="175"/>
    </row>
    <row r="460" ht="12">
      <c r="R460" s="175"/>
    </row>
    <row r="461" ht="12">
      <c r="R461" s="175"/>
    </row>
    <row r="462" ht="12">
      <c r="R462" s="175"/>
    </row>
    <row r="463" ht="12">
      <c r="R463" s="175"/>
    </row>
    <row r="464" ht="12">
      <c r="R464" s="175"/>
    </row>
    <row r="465" ht="12">
      <c r="R465" s="175"/>
    </row>
    <row r="466" ht="12">
      <c r="R466" s="175"/>
    </row>
    <row r="467" ht="12">
      <c r="R467" s="175"/>
    </row>
    <row r="468" ht="12">
      <c r="R468" s="175"/>
    </row>
    <row r="469" ht="12">
      <c r="R469" s="175"/>
    </row>
    <row r="470" ht="12">
      <c r="R470" s="175"/>
    </row>
    <row r="471" ht="12">
      <c r="R471" s="175"/>
    </row>
    <row r="472" ht="12">
      <c r="R472" s="175"/>
    </row>
    <row r="473" ht="12">
      <c r="R473" s="175"/>
    </row>
    <row r="474" ht="12">
      <c r="R474" s="175"/>
    </row>
    <row r="475" ht="12">
      <c r="R475" s="175"/>
    </row>
    <row r="476" ht="12">
      <c r="R476" s="175"/>
    </row>
    <row r="477" ht="12">
      <c r="R477" s="175"/>
    </row>
    <row r="478" ht="12">
      <c r="R478" s="175"/>
    </row>
    <row r="479" ht="12">
      <c r="R479" s="175"/>
    </row>
    <row r="480" ht="12">
      <c r="R480" s="175"/>
    </row>
    <row r="481" ht="12">
      <c r="R481" s="175"/>
    </row>
    <row r="482" ht="12">
      <c r="R482" s="175"/>
    </row>
    <row r="483" ht="12">
      <c r="R483" s="175"/>
    </row>
    <row r="484" ht="12">
      <c r="R484" s="175"/>
    </row>
    <row r="485" ht="12">
      <c r="R485" s="175"/>
    </row>
    <row r="486" ht="12">
      <c r="R486" s="175"/>
    </row>
    <row r="487" ht="12">
      <c r="R487" s="175"/>
    </row>
    <row r="488" ht="12">
      <c r="R488" s="175"/>
    </row>
    <row r="489" ht="12">
      <c r="R489" s="175"/>
    </row>
    <row r="490" ht="12">
      <c r="R490" s="175"/>
    </row>
    <row r="491" ht="12">
      <c r="R491" s="175"/>
    </row>
    <row r="492" ht="12">
      <c r="R492" s="175"/>
    </row>
    <row r="493" ht="12">
      <c r="R493" s="175"/>
    </row>
    <row r="494" ht="12">
      <c r="R494" s="175"/>
    </row>
    <row r="495" ht="12">
      <c r="R495" s="175"/>
    </row>
    <row r="496" ht="12">
      <c r="R496" s="175"/>
    </row>
    <row r="497" ht="12">
      <c r="R497" s="175"/>
    </row>
    <row r="498" ht="12">
      <c r="R498" s="175"/>
    </row>
    <row r="499" ht="12">
      <c r="R499" s="175"/>
    </row>
    <row r="500" ht="12">
      <c r="R500" s="175"/>
    </row>
    <row r="501" ht="12">
      <c r="R501" s="175"/>
    </row>
    <row r="502" ht="12">
      <c r="R502" s="175"/>
    </row>
    <row r="503" ht="12">
      <c r="R503" s="175"/>
    </row>
    <row r="504" ht="12">
      <c r="R504" s="175"/>
    </row>
    <row r="505" ht="12">
      <c r="R505" s="175"/>
    </row>
    <row r="506" ht="12">
      <c r="R506" s="175"/>
    </row>
    <row r="507" ht="12">
      <c r="R507" s="175"/>
    </row>
    <row r="508" ht="12">
      <c r="R508" s="175"/>
    </row>
    <row r="509" ht="12">
      <c r="R509" s="175"/>
    </row>
    <row r="510" ht="12">
      <c r="R510" s="175"/>
    </row>
    <row r="511" ht="12">
      <c r="R511" s="175"/>
    </row>
    <row r="512" ht="12">
      <c r="R512" s="175"/>
    </row>
    <row r="513" ht="12">
      <c r="R513" s="175"/>
    </row>
    <row r="514" ht="12">
      <c r="R514" s="175"/>
    </row>
    <row r="515" ht="12">
      <c r="R515" s="175"/>
    </row>
    <row r="516" ht="12">
      <c r="R516" s="175"/>
    </row>
    <row r="517" ht="12">
      <c r="R517" s="175"/>
    </row>
  </sheetData>
  <sheetProtection/>
  <mergeCells count="51">
    <mergeCell ref="L308:P308"/>
    <mergeCell ref="L309:P309"/>
    <mergeCell ref="H155:I155"/>
    <mergeCell ref="H156:I156"/>
    <mergeCell ref="P128:P129"/>
    <mergeCell ref="T116:U116"/>
    <mergeCell ref="T117:U117"/>
    <mergeCell ref="P133:P134"/>
    <mergeCell ref="L138:M138"/>
    <mergeCell ref="L139:M139"/>
    <mergeCell ref="P143:P144"/>
    <mergeCell ref="H143:I143"/>
    <mergeCell ref="H153:I153"/>
    <mergeCell ref="H154:I154"/>
    <mergeCell ref="H128:I128"/>
    <mergeCell ref="H129:I129"/>
    <mergeCell ref="H133:I133"/>
    <mergeCell ref="H134:I134"/>
    <mergeCell ref="H138:I138"/>
    <mergeCell ref="F56:H56"/>
    <mergeCell ref="F57:H57"/>
    <mergeCell ref="F62:H62"/>
    <mergeCell ref="H144:I144"/>
    <mergeCell ref="H148:I148"/>
    <mergeCell ref="H149:I149"/>
    <mergeCell ref="F63:H63"/>
    <mergeCell ref="F68:H68"/>
    <mergeCell ref="F69:H69"/>
    <mergeCell ref="H139:I139"/>
    <mergeCell ref="A1:P1"/>
    <mergeCell ref="A2:P2"/>
    <mergeCell ref="A3:P3"/>
    <mergeCell ref="B19:G19"/>
    <mergeCell ref="J19:N19"/>
    <mergeCell ref="J23:P23"/>
    <mergeCell ref="J160:M160"/>
    <mergeCell ref="O160:P160"/>
    <mergeCell ref="J161:M161"/>
    <mergeCell ref="O161:P161"/>
    <mergeCell ref="P153:P155"/>
    <mergeCell ref="P148:P149"/>
    <mergeCell ref="J162:M162"/>
    <mergeCell ref="O162:P162"/>
    <mergeCell ref="D322:I322"/>
    <mergeCell ref="L322:P322"/>
    <mergeCell ref="D228:H228"/>
    <mergeCell ref="N242:P242"/>
    <mergeCell ref="D321:I321"/>
    <mergeCell ref="L321:P321"/>
    <mergeCell ref="D308:H308"/>
    <mergeCell ref="D309:H309"/>
  </mergeCells>
  <printOptions/>
  <pageMargins left="0.5" right="0.25" top="0.25" bottom="1.5" header="0.5" footer="0.5"/>
  <pageSetup horizontalDpi="300" verticalDpi="300"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81"/>
  <sheetViews>
    <sheetView zoomScalePageLayoutView="0" workbookViewId="0" topLeftCell="A64">
      <selection activeCell="I85" sqref="I85:I87"/>
    </sheetView>
  </sheetViews>
  <sheetFormatPr defaultColWidth="9.140625" defaultRowHeight="12.75"/>
  <cols>
    <col min="1" max="1" width="4.421875" style="186" customWidth="1"/>
    <col min="2" max="2" width="3.7109375" style="186" customWidth="1"/>
    <col min="3" max="3" width="30.140625" style="186" customWidth="1"/>
    <col min="4" max="4" width="2.28125" style="186" customWidth="1"/>
    <col min="5" max="5" width="14.140625" style="186" customWidth="1"/>
    <col min="6" max="6" width="2.421875" style="186" hidden="1" customWidth="1"/>
    <col min="7" max="7" width="15.00390625" style="186" hidden="1" customWidth="1"/>
    <col min="8" max="8" width="3.421875" style="186" customWidth="1"/>
    <col min="9" max="9" width="14.28125" style="186" customWidth="1"/>
    <col min="10" max="10" width="13.57421875" style="186" hidden="1" customWidth="1"/>
    <col min="11" max="11" width="12.8515625" style="186" customWidth="1"/>
    <col min="12" max="12" width="12.28125" style="186" customWidth="1"/>
    <col min="13" max="16384" width="9.140625" style="186" customWidth="1"/>
  </cols>
  <sheetData>
    <row r="1" spans="1:9" ht="25.5" customHeight="1">
      <c r="A1" s="389" t="s">
        <v>18</v>
      </c>
      <c r="B1" s="389"/>
      <c r="C1" s="389"/>
      <c r="D1" s="389"/>
      <c r="E1" s="389"/>
      <c r="F1" s="389"/>
      <c r="G1" s="389"/>
      <c r="H1" s="389"/>
      <c r="I1" s="389"/>
    </row>
    <row r="2" spans="1:9" ht="13.5">
      <c r="A2" s="390" t="s">
        <v>236</v>
      </c>
      <c r="B2" s="390"/>
      <c r="C2" s="390"/>
      <c r="D2" s="390"/>
      <c r="E2" s="390"/>
      <c r="F2" s="390"/>
      <c r="G2" s="390"/>
      <c r="H2" s="390"/>
      <c r="I2" s="390"/>
    </row>
    <row r="3" spans="1:10" ht="12">
      <c r="A3" s="85"/>
      <c r="B3" s="85"/>
      <c r="C3" s="86"/>
      <c r="D3" s="187" t="s">
        <v>237</v>
      </c>
      <c r="E3" s="188" t="str">
        <f>+TB!C2</f>
        <v> 'December 2016</v>
      </c>
      <c r="F3" s="84"/>
      <c r="G3" s="84"/>
      <c r="H3" s="84"/>
      <c r="I3" s="84"/>
      <c r="J3" s="85"/>
    </row>
    <row r="4" spans="1:48" s="190" customFormat="1" ht="12">
      <c r="A4" s="87"/>
      <c r="B4" s="87"/>
      <c r="C4" s="85"/>
      <c r="D4" s="85"/>
      <c r="E4" s="85"/>
      <c r="F4" s="85"/>
      <c r="G4" s="85"/>
      <c r="H4" s="85"/>
      <c r="I4" s="85"/>
      <c r="J4" s="85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</row>
    <row r="5" spans="1:48" ht="12">
      <c r="A5" s="85"/>
      <c r="B5" s="85"/>
      <c r="C5" s="85"/>
      <c r="D5" s="85"/>
      <c r="E5" s="391" t="s">
        <v>1</v>
      </c>
      <c r="F5" s="391"/>
      <c r="G5" s="391"/>
      <c r="H5" s="85"/>
      <c r="I5" s="392" t="s">
        <v>238</v>
      </c>
      <c r="J5" s="392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</row>
    <row r="6" spans="1:48" ht="12">
      <c r="A6" s="88" t="s">
        <v>339</v>
      </c>
      <c r="B6" s="85"/>
      <c r="C6" s="88"/>
      <c r="D6" s="85"/>
      <c r="E6" s="89"/>
      <c r="F6" s="85"/>
      <c r="G6" s="85"/>
      <c r="H6" s="85"/>
      <c r="I6" s="88"/>
      <c r="J6" s="85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</row>
    <row r="7" spans="1:48" ht="12">
      <c r="A7" s="85"/>
      <c r="B7" s="85"/>
      <c r="C7" s="90" t="s">
        <v>461</v>
      </c>
      <c r="D7" s="91" t="s">
        <v>8</v>
      </c>
      <c r="E7" s="89">
        <f>+TB!G52</f>
        <v>1078690.85</v>
      </c>
      <c r="F7" s="192"/>
      <c r="G7" s="192">
        <f>SUM(E7:F7)</f>
        <v>1078690.85</v>
      </c>
      <c r="H7" s="91" t="s">
        <v>8</v>
      </c>
      <c r="I7" s="92">
        <f>+TB!Q52</f>
        <v>13017011.7</v>
      </c>
      <c r="J7" s="89"/>
      <c r="K7" s="191"/>
      <c r="L7" s="193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</row>
    <row r="8" spans="1:48" ht="12">
      <c r="A8" s="85"/>
      <c r="B8" s="85"/>
      <c r="C8" s="85" t="s">
        <v>317</v>
      </c>
      <c r="D8" s="85"/>
      <c r="E8" s="89">
        <f>+TB!G53</f>
        <v>44942.95</v>
      </c>
      <c r="F8" s="85"/>
      <c r="G8" s="192">
        <f>SUM(E8:F8)</f>
        <v>44942.95</v>
      </c>
      <c r="H8" s="85"/>
      <c r="I8" s="92">
        <f>+TB!Q53</f>
        <v>466457.4</v>
      </c>
      <c r="J8" s="89">
        <f>SUM(K8)</f>
        <v>0</v>
      </c>
      <c r="K8" s="193"/>
      <c r="L8" s="193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</row>
    <row r="9" spans="1:48" ht="13.5" customHeight="1">
      <c r="A9" s="85"/>
      <c r="B9" s="85"/>
      <c r="C9" s="85" t="s">
        <v>289</v>
      </c>
      <c r="D9" s="85"/>
      <c r="E9" s="89">
        <f>+TB!G54</f>
        <v>21975</v>
      </c>
      <c r="F9" s="194"/>
      <c r="G9" s="93">
        <f>SUM(E9:F9)</f>
        <v>21975</v>
      </c>
      <c r="H9" s="94"/>
      <c r="I9" s="92">
        <f>+TB!Q54</f>
        <v>218135</v>
      </c>
      <c r="J9" s="89">
        <f>SUM(K9)</f>
        <v>0</v>
      </c>
      <c r="K9" s="193"/>
      <c r="L9" s="193"/>
      <c r="M9" s="191"/>
      <c r="N9" s="191"/>
      <c r="O9" s="191"/>
      <c r="P9" s="191"/>
      <c r="Q9" s="191"/>
      <c r="R9" s="191"/>
      <c r="S9" s="85" t="s">
        <v>290</v>
      </c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</row>
    <row r="10" spans="1:48" ht="12">
      <c r="A10" s="88" t="s">
        <v>340</v>
      </c>
      <c r="B10" s="85"/>
      <c r="C10" s="88"/>
      <c r="D10" s="195" t="s">
        <v>8</v>
      </c>
      <c r="E10" s="196">
        <f>SUM(E7:E9)</f>
        <v>1145608.8</v>
      </c>
      <c r="F10" s="194"/>
      <c r="G10" s="194">
        <f>SUM(E10:F10)</f>
        <v>1145608.8</v>
      </c>
      <c r="H10" s="195" t="s">
        <v>8</v>
      </c>
      <c r="I10" s="197">
        <f>SUM(I7:I9)</f>
        <v>13701604.1</v>
      </c>
      <c r="J10" s="89">
        <f>SUM(K10)</f>
        <v>0</v>
      </c>
      <c r="K10" s="193"/>
      <c r="L10" s="191"/>
      <c r="M10" s="191"/>
      <c r="N10" s="191"/>
      <c r="O10" s="191"/>
      <c r="P10" s="191"/>
      <c r="Q10" s="191"/>
      <c r="R10" s="191"/>
      <c r="S10" s="85" t="s">
        <v>291</v>
      </c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</row>
    <row r="11" spans="1:48" ht="15.75" customHeight="1">
      <c r="A11" s="88" t="s">
        <v>341</v>
      </c>
      <c r="B11" s="85"/>
      <c r="C11" s="88"/>
      <c r="D11" s="85"/>
      <c r="E11" s="89"/>
      <c r="F11" s="85"/>
      <c r="G11" s="85"/>
      <c r="H11" s="85"/>
      <c r="I11" s="85"/>
      <c r="J11" s="89">
        <f>SUM(K11)</f>
        <v>0</v>
      </c>
      <c r="K11" s="193"/>
      <c r="L11" s="191"/>
      <c r="M11" s="191"/>
      <c r="N11" s="191"/>
      <c r="O11" s="191"/>
      <c r="P11" s="191"/>
      <c r="Q11" s="191"/>
      <c r="R11" s="191"/>
      <c r="S11" s="85" t="s">
        <v>309</v>
      </c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</row>
    <row r="12" spans="1:48" ht="12">
      <c r="A12" s="85"/>
      <c r="B12" s="85"/>
      <c r="C12" s="85" t="s">
        <v>264</v>
      </c>
      <c r="D12" s="91" t="s">
        <v>8</v>
      </c>
      <c r="E12" s="89">
        <f>+TB!D55</f>
        <v>5500</v>
      </c>
      <c r="F12" s="89"/>
      <c r="G12" s="89"/>
      <c r="H12" s="91" t="s">
        <v>8</v>
      </c>
      <c r="I12" s="92">
        <f>+TB!N55</f>
        <v>66000</v>
      </c>
      <c r="J12" s="198">
        <f>SUM(K12)</f>
        <v>12555995.299999999</v>
      </c>
      <c r="K12" s="193">
        <f>+I10-E10</f>
        <v>12555995.299999999</v>
      </c>
      <c r="L12" s="191"/>
      <c r="M12" s="191"/>
      <c r="N12" s="191"/>
      <c r="O12" s="191"/>
      <c r="P12" s="191"/>
      <c r="Q12" s="191"/>
      <c r="R12" s="191"/>
      <c r="S12" s="85" t="s">
        <v>310</v>
      </c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</row>
    <row r="13" spans="1:48" ht="12">
      <c r="A13" s="85"/>
      <c r="B13" s="85"/>
      <c r="C13" s="185" t="s">
        <v>265</v>
      </c>
      <c r="D13" s="85"/>
      <c r="E13" s="89">
        <f>+TB!D56</f>
        <v>16500</v>
      </c>
      <c r="F13" s="192"/>
      <c r="G13" s="192"/>
      <c r="H13" s="192"/>
      <c r="I13" s="92">
        <f>+TB!N56</f>
        <v>198000</v>
      </c>
      <c r="J13" s="89"/>
      <c r="K13" s="193"/>
      <c r="L13" s="191"/>
      <c r="M13" s="191"/>
      <c r="N13" s="191"/>
      <c r="O13" s="191"/>
      <c r="P13" s="191"/>
      <c r="Q13" s="191"/>
      <c r="R13" s="191"/>
      <c r="S13" s="85" t="s">
        <v>311</v>
      </c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</row>
    <row r="14" spans="1:48" ht="12">
      <c r="A14" s="85"/>
      <c r="B14" s="85"/>
      <c r="C14" s="85" t="s">
        <v>465</v>
      </c>
      <c r="D14" s="85"/>
      <c r="E14" s="89">
        <f>+TB!D60</f>
        <v>0</v>
      </c>
      <c r="F14" s="192"/>
      <c r="G14" s="192"/>
      <c r="H14" s="192"/>
      <c r="I14" s="92">
        <f>+TB!N60-TB!Q60</f>
        <v>8200</v>
      </c>
      <c r="J14" s="89"/>
      <c r="K14" s="193"/>
      <c r="L14" s="191"/>
      <c r="M14" s="191"/>
      <c r="N14" s="191"/>
      <c r="O14" s="191"/>
      <c r="P14" s="191"/>
      <c r="Q14" s="191"/>
      <c r="R14" s="191"/>
      <c r="S14" s="85" t="s">
        <v>292</v>
      </c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</row>
    <row r="15" spans="1:48" ht="12">
      <c r="A15" s="185"/>
      <c r="B15" s="85"/>
      <c r="C15" s="85" t="s">
        <v>266</v>
      </c>
      <c r="D15" s="85"/>
      <c r="E15" s="89">
        <f>+TB!D57</f>
        <v>5000</v>
      </c>
      <c r="F15" s="192"/>
      <c r="G15" s="89"/>
      <c r="H15" s="89"/>
      <c r="I15" s="92">
        <f>+TB!N61</f>
        <v>60000</v>
      </c>
      <c r="J15" s="89"/>
      <c r="K15" s="193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</row>
    <row r="16" spans="1:48" ht="12">
      <c r="A16" s="185"/>
      <c r="B16" s="85"/>
      <c r="C16" s="85" t="s">
        <v>267</v>
      </c>
      <c r="D16" s="85"/>
      <c r="E16" s="89">
        <f>+TB!D61</f>
        <v>5000</v>
      </c>
      <c r="F16" s="192"/>
      <c r="G16" s="192"/>
      <c r="H16" s="192"/>
      <c r="I16" s="92">
        <f>+TB!N61</f>
        <v>60000</v>
      </c>
      <c r="J16" s="89"/>
      <c r="K16" s="193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</row>
    <row r="17" spans="1:48" ht="12">
      <c r="A17" s="185"/>
      <c r="B17" s="85"/>
      <c r="C17" s="85" t="s">
        <v>275</v>
      </c>
      <c r="D17" s="85"/>
      <c r="E17" s="89">
        <f>+TB!D58</f>
        <v>0</v>
      </c>
      <c r="F17" s="192"/>
      <c r="G17" s="192"/>
      <c r="H17" s="192"/>
      <c r="I17" s="92">
        <f>+TB!N58</f>
        <v>55000</v>
      </c>
      <c r="J17" s="89"/>
      <c r="K17" s="193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</row>
    <row r="18" spans="1:48" ht="12">
      <c r="A18" s="85"/>
      <c r="B18" s="85"/>
      <c r="C18" s="85" t="s">
        <v>357</v>
      </c>
      <c r="D18" s="85"/>
      <c r="E18" s="89">
        <f>+TB!D63</f>
        <v>0</v>
      </c>
      <c r="F18" s="89"/>
      <c r="G18" s="89"/>
      <c r="H18" s="89"/>
      <c r="I18" s="92">
        <f>+TB!N63</f>
        <v>22000</v>
      </c>
      <c r="J18" s="89"/>
      <c r="K18" s="193"/>
      <c r="L18" s="199" t="e">
        <f>+#REF!+#REF!+#REF!+#REF!+#REF!+#REF!</f>
        <v>#REF!</v>
      </c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</row>
    <row r="19" spans="1:48" ht="12">
      <c r="A19" s="85"/>
      <c r="B19" s="85"/>
      <c r="C19" s="85" t="s">
        <v>572</v>
      </c>
      <c r="D19" s="85"/>
      <c r="E19" s="89">
        <f>+TB!D64</f>
        <v>0</v>
      </c>
      <c r="F19" s="89"/>
      <c r="G19" s="89"/>
      <c r="H19" s="89"/>
      <c r="I19" s="92">
        <f>+TB!N64</f>
        <v>55000</v>
      </c>
      <c r="J19" s="89"/>
      <c r="K19" s="193"/>
      <c r="L19" s="199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</row>
    <row r="20" spans="1:48" ht="12">
      <c r="A20" s="85"/>
      <c r="B20" s="85"/>
      <c r="C20" s="85" t="s">
        <v>474</v>
      </c>
      <c r="D20" s="85"/>
      <c r="E20" s="89">
        <f>+TB!D67</f>
        <v>204835</v>
      </c>
      <c r="F20" s="89"/>
      <c r="G20" s="89"/>
      <c r="H20" s="89"/>
      <c r="I20" s="92">
        <f>+TB!N67</f>
        <v>2455584.96</v>
      </c>
      <c r="J20" s="89"/>
      <c r="K20" s="193"/>
      <c r="L20" s="199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</row>
    <row r="21" spans="1:48" ht="12">
      <c r="A21" s="85"/>
      <c r="B21" s="85"/>
      <c r="C21" s="85" t="s">
        <v>312</v>
      </c>
      <c r="D21" s="85"/>
      <c r="E21" s="89">
        <f>+TB!D68</f>
        <v>24580.2</v>
      </c>
      <c r="F21" s="192"/>
      <c r="G21" s="192"/>
      <c r="H21" s="192"/>
      <c r="I21" s="92">
        <f>+TB!N68</f>
        <v>297174</v>
      </c>
      <c r="J21" s="89"/>
      <c r="K21" s="193"/>
      <c r="L21" s="199" t="e">
        <f>+I12+I13+I15+I16+I17+#REF!+I21+I22+I23+I24+I25+I26+I29+I31+I35+I37+I38+I40+I44+I49+I53+I55+I59</f>
        <v>#REF!</v>
      </c>
      <c r="M21" s="191" t="s">
        <v>359</v>
      </c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</row>
    <row r="22" spans="1:48" ht="12">
      <c r="A22" s="85"/>
      <c r="B22" s="85"/>
      <c r="C22" s="85" t="s">
        <v>537</v>
      </c>
      <c r="D22" s="85"/>
      <c r="E22" s="89">
        <f>+TB!D69</f>
        <v>1092.28</v>
      </c>
      <c r="F22" s="192"/>
      <c r="G22" s="192"/>
      <c r="H22" s="192"/>
      <c r="I22" s="92">
        <f>+TB!N69</f>
        <v>13127.400000000001</v>
      </c>
      <c r="J22" s="89"/>
      <c r="K22" s="193"/>
      <c r="L22" s="199" t="e">
        <f>+#REF!+#REF!+#REF!+#REF!+#REF!+I29+I32+I33+I43+I47+I50+I51+I52+I54</f>
        <v>#REF!</v>
      </c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</row>
    <row r="23" spans="1:48" ht="12">
      <c r="A23" s="85"/>
      <c r="B23" s="85"/>
      <c r="C23" s="85" t="s">
        <v>14</v>
      </c>
      <c r="D23" s="85"/>
      <c r="E23" s="89">
        <f>+TB!D70</f>
        <v>2237.5</v>
      </c>
      <c r="F23" s="192"/>
      <c r="G23" s="192"/>
      <c r="H23" s="192"/>
      <c r="I23" s="92">
        <f>+TB!N70</f>
        <v>26650</v>
      </c>
      <c r="J23" s="89"/>
      <c r="K23" s="193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</row>
    <row r="24" spans="1:48" ht="12">
      <c r="A24" s="85"/>
      <c r="B24" s="85"/>
      <c r="C24" s="85" t="s">
        <v>294</v>
      </c>
      <c r="D24" s="85"/>
      <c r="E24" s="89">
        <f>+TB!D71</f>
        <v>1100</v>
      </c>
      <c r="F24" s="192"/>
      <c r="G24" s="192"/>
      <c r="H24" s="192"/>
      <c r="I24" s="92">
        <f>+TB!N71</f>
        <v>13200</v>
      </c>
      <c r="J24" s="89"/>
      <c r="K24" s="193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</row>
    <row r="25" spans="1:48" ht="12">
      <c r="A25" s="85"/>
      <c r="B25" s="85"/>
      <c r="C25" s="85" t="s">
        <v>268</v>
      </c>
      <c r="D25" s="85"/>
      <c r="E25" s="89">
        <f>+TB!D62</f>
        <v>55000</v>
      </c>
      <c r="F25" s="192"/>
      <c r="G25" s="192"/>
      <c r="H25" s="192"/>
      <c r="I25" s="92">
        <f>+TB!N62</f>
        <v>173000</v>
      </c>
      <c r="J25" s="89"/>
      <c r="K25" s="193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</row>
    <row r="26" spans="1:48" ht="12">
      <c r="A26" s="85"/>
      <c r="B26" s="85"/>
      <c r="C26" s="85" t="s">
        <v>295</v>
      </c>
      <c r="D26" s="85"/>
      <c r="E26" s="89">
        <f>+TB!D74</f>
        <v>0</v>
      </c>
      <c r="F26" s="89"/>
      <c r="G26" s="89"/>
      <c r="H26" s="89"/>
      <c r="I26" s="92">
        <f>+TB!N74</f>
        <v>2850</v>
      </c>
      <c r="J26" s="89"/>
      <c r="K26" s="193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</row>
    <row r="27" spans="1:48" ht="12">
      <c r="A27" s="85"/>
      <c r="B27" s="85"/>
      <c r="C27" s="85" t="s">
        <v>361</v>
      </c>
      <c r="D27" s="85"/>
      <c r="E27" s="89">
        <f>+TB!D75</f>
        <v>0</v>
      </c>
      <c r="F27" s="89"/>
      <c r="G27" s="89"/>
      <c r="H27" s="89"/>
      <c r="I27" s="92">
        <f>+TB!N75</f>
        <v>171140.8</v>
      </c>
      <c r="J27" s="89"/>
      <c r="K27" s="193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</row>
    <row r="28" spans="1:48" ht="12">
      <c r="A28" s="85"/>
      <c r="B28" s="85"/>
      <c r="C28" s="85" t="s">
        <v>373</v>
      </c>
      <c r="D28" s="85"/>
      <c r="E28" s="89">
        <f>+TB!D76</f>
        <v>14000</v>
      </c>
      <c r="F28" s="89"/>
      <c r="G28" s="89"/>
      <c r="H28" s="89"/>
      <c r="I28" s="92">
        <f>+TB!N76</f>
        <v>168000</v>
      </c>
      <c r="J28" s="89"/>
      <c r="K28" s="193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</row>
    <row r="29" spans="1:48" ht="12">
      <c r="A29" s="85"/>
      <c r="B29" s="85"/>
      <c r="C29" s="85" t="s">
        <v>566</v>
      </c>
      <c r="D29" s="85"/>
      <c r="E29" s="89">
        <f>+TB!D77</f>
        <v>0</v>
      </c>
      <c r="F29" s="192"/>
      <c r="G29" s="89"/>
      <c r="H29" s="89"/>
      <c r="I29" s="92">
        <f>+TB!N77</f>
        <v>5625</v>
      </c>
      <c r="J29" s="89"/>
      <c r="K29" s="193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</row>
    <row r="30" spans="1:48" ht="12">
      <c r="A30" s="85"/>
      <c r="B30" s="85"/>
      <c r="C30" s="163" t="s">
        <v>561</v>
      </c>
      <c r="D30" s="85"/>
      <c r="E30" s="89">
        <f>+TB!D59</f>
        <v>0</v>
      </c>
      <c r="F30" s="192"/>
      <c r="G30" s="89"/>
      <c r="H30" s="89"/>
      <c r="I30" s="92">
        <f>+TB!N59</f>
        <v>98715.92</v>
      </c>
      <c r="J30" s="89"/>
      <c r="K30" s="193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</row>
    <row r="31" spans="1:48" ht="12">
      <c r="A31" s="85"/>
      <c r="B31" s="85"/>
      <c r="C31" s="85" t="s">
        <v>297</v>
      </c>
      <c r="D31" s="85"/>
      <c r="E31" s="89">
        <f>+TB!D78</f>
        <v>8417.75</v>
      </c>
      <c r="F31" s="89"/>
      <c r="G31" s="89"/>
      <c r="H31" s="89"/>
      <c r="I31" s="92">
        <f>+TB!N78</f>
        <v>132846.5</v>
      </c>
      <c r="J31" s="89"/>
      <c r="K31" s="193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</row>
    <row r="32" spans="1:48" ht="12">
      <c r="A32" s="85"/>
      <c r="B32" s="85"/>
      <c r="C32" s="85" t="s">
        <v>298</v>
      </c>
      <c r="D32" s="85"/>
      <c r="E32" s="89">
        <f>+TB!D79-TB!G79</f>
        <v>22310.99</v>
      </c>
      <c r="F32" s="89"/>
      <c r="G32" s="89"/>
      <c r="H32" s="89"/>
      <c r="I32" s="92">
        <f>+TB!N79-TB!Q79</f>
        <v>285855.51</v>
      </c>
      <c r="J32" s="89"/>
      <c r="K32" s="193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</row>
    <row r="33" spans="1:48" ht="12">
      <c r="A33" s="85"/>
      <c r="B33" s="85"/>
      <c r="C33" s="85" t="s">
        <v>473</v>
      </c>
      <c r="D33" s="85"/>
      <c r="E33" s="89">
        <f>+TB!D80</f>
        <v>8985</v>
      </c>
      <c r="F33" s="89"/>
      <c r="G33" s="89"/>
      <c r="H33" s="89"/>
      <c r="I33" s="92">
        <f>+TB!N80</f>
        <v>229076.59</v>
      </c>
      <c r="J33" s="89"/>
      <c r="K33" s="193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</row>
    <row r="34" spans="1:48" ht="12">
      <c r="A34" s="85"/>
      <c r="B34" s="85"/>
      <c r="C34" s="85" t="s">
        <v>299</v>
      </c>
      <c r="D34" s="85"/>
      <c r="E34" s="89">
        <f>+TB!D81</f>
        <v>645.58</v>
      </c>
      <c r="F34" s="192"/>
      <c r="G34" s="192"/>
      <c r="H34" s="192"/>
      <c r="I34" s="92">
        <f>+TB!N81</f>
        <v>7798.93</v>
      </c>
      <c r="J34" s="89"/>
      <c r="K34" s="193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</row>
    <row r="35" spans="1:48" ht="12">
      <c r="A35" s="85"/>
      <c r="B35" s="85"/>
      <c r="C35" s="85" t="s">
        <v>313</v>
      </c>
      <c r="D35" s="85"/>
      <c r="E35" s="89">
        <f>+TB!D82</f>
        <v>6766.4</v>
      </c>
      <c r="F35" s="89"/>
      <c r="G35" s="89"/>
      <c r="H35" s="89"/>
      <c r="I35" s="92">
        <f>+TB!N82</f>
        <v>70222.06</v>
      </c>
      <c r="J35" s="89"/>
      <c r="K35" s="193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</row>
    <row r="36" spans="1:48" ht="12">
      <c r="A36" s="85"/>
      <c r="B36" s="85"/>
      <c r="C36" s="90" t="s">
        <v>546</v>
      </c>
      <c r="D36" s="85"/>
      <c r="E36" s="89">
        <f>+TB!D83</f>
        <v>20450</v>
      </c>
      <c r="F36" s="89"/>
      <c r="G36" s="89"/>
      <c r="H36" s="89"/>
      <c r="I36" s="92">
        <f>+TB!N83</f>
        <v>39151</v>
      </c>
      <c r="J36" s="89"/>
      <c r="K36" s="193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</row>
    <row r="37" spans="1:48" ht="12">
      <c r="A37" s="85"/>
      <c r="B37" s="85"/>
      <c r="C37" s="85" t="s">
        <v>314</v>
      </c>
      <c r="D37" s="85"/>
      <c r="E37" s="89">
        <f>+TB!D84</f>
        <v>1856.56</v>
      </c>
      <c r="F37" s="89"/>
      <c r="G37" s="89"/>
      <c r="H37" s="89"/>
      <c r="I37" s="92">
        <f>+TB!N84</f>
        <v>14890.58</v>
      </c>
      <c r="J37" s="89"/>
      <c r="K37" s="193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</row>
    <row r="38" spans="1:48" ht="12">
      <c r="A38" s="85"/>
      <c r="B38" s="85"/>
      <c r="C38" s="85" t="s">
        <v>315</v>
      </c>
      <c r="D38" s="85"/>
      <c r="E38" s="89">
        <f>+TB!D85</f>
        <v>2208</v>
      </c>
      <c r="F38" s="89"/>
      <c r="G38" s="89"/>
      <c r="H38" s="89"/>
      <c r="I38" s="92">
        <f>+TB!N85</f>
        <v>26985</v>
      </c>
      <c r="J38" s="89"/>
      <c r="K38" s="193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</row>
    <row r="39" spans="1:48" ht="12">
      <c r="A39" s="85"/>
      <c r="B39" s="85"/>
      <c r="C39" s="85" t="s">
        <v>376</v>
      </c>
      <c r="D39" s="85"/>
      <c r="E39" s="89">
        <f>+TB!D86</f>
        <v>3562.5</v>
      </c>
      <c r="F39" s="89"/>
      <c r="G39" s="89"/>
      <c r="H39" s="89"/>
      <c r="I39" s="92">
        <f>+TB!N86</f>
        <v>38156.25</v>
      </c>
      <c r="J39" s="89"/>
      <c r="K39" s="193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</row>
    <row r="40" spans="1:48" ht="12">
      <c r="A40" s="85"/>
      <c r="B40" s="85"/>
      <c r="C40" s="85" t="s">
        <v>347</v>
      </c>
      <c r="D40" s="85"/>
      <c r="E40" s="89">
        <f>+TB!D88</f>
        <v>0</v>
      </c>
      <c r="F40" s="89"/>
      <c r="G40" s="89"/>
      <c r="H40" s="89"/>
      <c r="I40" s="92">
        <f>+TB!N88</f>
        <v>2895</v>
      </c>
      <c r="J40" s="89"/>
      <c r="K40" s="193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</row>
    <row r="41" spans="1:48" ht="12">
      <c r="A41" s="85"/>
      <c r="B41" s="85"/>
      <c r="C41" s="200" t="s">
        <v>371</v>
      </c>
      <c r="D41" s="85"/>
      <c r="E41" s="89">
        <f>+TB!D87</f>
        <v>430</v>
      </c>
      <c r="F41" s="89"/>
      <c r="G41" s="89"/>
      <c r="H41" s="89"/>
      <c r="I41" s="92">
        <f>+TB!N87-TB!Q87</f>
        <v>3750</v>
      </c>
      <c r="J41" s="89"/>
      <c r="K41" s="193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</row>
    <row r="42" spans="1:48" ht="12">
      <c r="A42" s="85"/>
      <c r="B42" s="85"/>
      <c r="C42" s="200" t="s">
        <v>372</v>
      </c>
      <c r="D42" s="85"/>
      <c r="E42" s="89">
        <f>+TB!D89-TB!G89</f>
        <v>0</v>
      </c>
      <c r="F42" s="89"/>
      <c r="G42" s="89"/>
      <c r="H42" s="89"/>
      <c r="I42" s="92">
        <f>+TB!N89-TB!Q89</f>
        <v>400</v>
      </c>
      <c r="J42" s="89"/>
      <c r="K42" s="193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</row>
    <row r="43" spans="1:48" ht="12">
      <c r="A43" s="85"/>
      <c r="B43" s="85"/>
      <c r="C43" s="85" t="s">
        <v>350</v>
      </c>
      <c r="D43" s="85"/>
      <c r="E43" s="89">
        <f>+TB!D90</f>
        <v>39663.5</v>
      </c>
      <c r="F43" s="89"/>
      <c r="G43" s="89"/>
      <c r="H43" s="89"/>
      <c r="I43" s="92">
        <f>+TB!N90</f>
        <v>91903.5</v>
      </c>
      <c r="J43" s="89"/>
      <c r="K43" s="193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</row>
    <row r="44" spans="1:48" ht="12">
      <c r="A44" s="85"/>
      <c r="B44" s="85"/>
      <c r="C44" s="85" t="s">
        <v>467</v>
      </c>
      <c r="D44" s="85"/>
      <c r="E44" s="89">
        <f>+TB!D66-TB!G66</f>
        <v>0</v>
      </c>
      <c r="F44" s="89"/>
      <c r="G44" s="89"/>
      <c r="H44" s="89"/>
      <c r="I44" s="92">
        <f>+TB!N66</f>
        <v>1891.57</v>
      </c>
      <c r="J44" s="89"/>
      <c r="K44" s="193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</row>
    <row r="45" spans="1:48" ht="12">
      <c r="A45" s="85"/>
      <c r="B45" s="85"/>
      <c r="C45" s="85" t="s">
        <v>551</v>
      </c>
      <c r="D45" s="85"/>
      <c r="E45" s="89">
        <f>+TB!D72</f>
        <v>0</v>
      </c>
      <c r="F45" s="89"/>
      <c r="G45" s="89"/>
      <c r="H45" s="89"/>
      <c r="I45" s="92">
        <f>+TB!N72</f>
        <v>10000</v>
      </c>
      <c r="J45" s="89"/>
      <c r="K45" s="193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</row>
    <row r="46" spans="1:48" ht="12">
      <c r="A46" s="85"/>
      <c r="B46" s="85"/>
      <c r="C46" s="85" t="s">
        <v>303</v>
      </c>
      <c r="D46" s="85"/>
      <c r="E46" s="89">
        <f>+TB!D91</f>
        <v>219271.44</v>
      </c>
      <c r="F46" s="89"/>
      <c r="G46" s="89"/>
      <c r="H46" s="89"/>
      <c r="I46" s="92">
        <f>+TB!N91</f>
        <v>1646946.5799999998</v>
      </c>
      <c r="J46" s="89"/>
      <c r="K46" s="193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</row>
    <row r="47" spans="1:48" ht="12">
      <c r="A47" s="85"/>
      <c r="B47" s="85"/>
      <c r="C47" s="85" t="s">
        <v>358</v>
      </c>
      <c r="D47" s="85"/>
      <c r="E47" s="89">
        <f>+TB!D73</f>
        <v>13378</v>
      </c>
      <c r="F47" s="89"/>
      <c r="G47" s="89"/>
      <c r="H47" s="89"/>
      <c r="I47" s="92">
        <f>+TB!N73</f>
        <v>159015.56</v>
      </c>
      <c r="J47" s="89"/>
      <c r="K47" s="193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</row>
    <row r="48" spans="1:48" ht="12">
      <c r="A48" s="85"/>
      <c r="B48" s="85"/>
      <c r="C48" s="85" t="s">
        <v>304</v>
      </c>
      <c r="D48" s="85"/>
      <c r="E48" s="89">
        <f>+TB!D92</f>
        <v>0</v>
      </c>
      <c r="F48" s="89"/>
      <c r="G48" s="89"/>
      <c r="H48" s="89"/>
      <c r="I48" s="92">
        <f>+TB!N92</f>
        <v>0</v>
      </c>
      <c r="J48" s="89"/>
      <c r="K48" s="193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</row>
    <row r="49" spans="1:48" ht="11.25" customHeight="1">
      <c r="A49" s="85"/>
      <c r="B49" s="85"/>
      <c r="C49" s="85" t="s">
        <v>316</v>
      </c>
      <c r="D49" s="85"/>
      <c r="E49" s="89">
        <f>+TB!D93</f>
        <v>436</v>
      </c>
      <c r="F49" s="89"/>
      <c r="G49" s="89"/>
      <c r="H49" s="89"/>
      <c r="I49" s="92">
        <f>+TB!N93</f>
        <v>4643</v>
      </c>
      <c r="J49" s="89"/>
      <c r="K49" s="193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</row>
    <row r="50" spans="1:48" ht="12">
      <c r="A50" s="85"/>
      <c r="B50" s="85"/>
      <c r="C50" s="85" t="s">
        <v>475</v>
      </c>
      <c r="D50" s="85"/>
      <c r="E50" s="89">
        <f>+TB!D94</f>
        <v>14400</v>
      </c>
      <c r="F50" s="89"/>
      <c r="G50" s="89"/>
      <c r="H50" s="89"/>
      <c r="I50" s="92">
        <f>+TB!N94</f>
        <v>254160</v>
      </c>
      <c r="J50" s="89"/>
      <c r="K50" s="193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</row>
    <row r="51" spans="1:48" ht="12">
      <c r="A51" s="85"/>
      <c r="B51" s="85"/>
      <c r="C51" s="85" t="s">
        <v>535</v>
      </c>
      <c r="D51" s="85"/>
      <c r="E51" s="89">
        <f>+TB!D95</f>
        <v>6500</v>
      </c>
      <c r="F51" s="89"/>
      <c r="G51" s="89"/>
      <c r="H51" s="89"/>
      <c r="I51" s="92">
        <f>+TB!N95</f>
        <v>78000</v>
      </c>
      <c r="J51" s="89"/>
      <c r="K51" s="193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</row>
    <row r="52" spans="1:48" ht="12">
      <c r="A52" s="85"/>
      <c r="B52" s="85"/>
      <c r="C52" s="85" t="s">
        <v>305</v>
      </c>
      <c r="D52" s="85"/>
      <c r="E52" s="89">
        <f>+TB!D96</f>
        <v>96905.1</v>
      </c>
      <c r="F52" s="192"/>
      <c r="G52" s="192"/>
      <c r="H52" s="95"/>
      <c r="I52" s="92">
        <f>+TB!N96</f>
        <v>128724.40000000001</v>
      </c>
      <c r="J52" s="89"/>
      <c r="K52" s="193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</row>
    <row r="53" spans="1:48" ht="12">
      <c r="A53" s="85"/>
      <c r="B53" s="85"/>
      <c r="C53" s="85" t="s">
        <v>476</v>
      </c>
      <c r="D53" s="85"/>
      <c r="E53" s="89">
        <f>+TB!D97</f>
        <v>10962</v>
      </c>
      <c r="F53" s="89"/>
      <c r="G53" s="89"/>
      <c r="H53" s="89"/>
      <c r="I53" s="92">
        <f>+TB!N97</f>
        <v>132293.52000000002</v>
      </c>
      <c r="J53" s="89"/>
      <c r="K53" s="193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</row>
    <row r="54" spans="1:48" ht="12">
      <c r="A54" s="85"/>
      <c r="B54" s="85"/>
      <c r="C54" s="85" t="s">
        <v>354</v>
      </c>
      <c r="D54" s="85"/>
      <c r="E54" s="89">
        <f>+TB!D110</f>
        <v>180</v>
      </c>
      <c r="F54" s="89"/>
      <c r="G54" s="89"/>
      <c r="H54" s="89"/>
      <c r="I54" s="92">
        <f>+TB!N110</f>
        <v>4409</v>
      </c>
      <c r="J54" s="89"/>
      <c r="K54" s="193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</row>
    <row r="55" spans="1:48" ht="12">
      <c r="A55" s="85"/>
      <c r="B55" s="85"/>
      <c r="C55" s="85" t="s">
        <v>276</v>
      </c>
      <c r="D55" s="85"/>
      <c r="E55" s="89">
        <f>+TB!D99</f>
        <v>204835</v>
      </c>
      <c r="F55" s="89"/>
      <c r="G55" s="89"/>
      <c r="H55" s="89"/>
      <c r="I55" s="92">
        <f>+TB!N99</f>
        <v>409670</v>
      </c>
      <c r="J55" s="89"/>
      <c r="K55" s="193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</row>
    <row r="56" spans="1:48" ht="12">
      <c r="A56" s="85"/>
      <c r="B56" s="85"/>
      <c r="C56" s="85" t="s">
        <v>387</v>
      </c>
      <c r="D56" s="85"/>
      <c r="E56" s="89">
        <f>+TB!D107</f>
        <v>0</v>
      </c>
      <c r="F56" s="89"/>
      <c r="G56" s="89"/>
      <c r="H56" s="89"/>
      <c r="I56" s="92">
        <f>+TB!N107</f>
        <v>0</v>
      </c>
      <c r="J56" s="89"/>
      <c r="K56" s="193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</row>
    <row r="57" spans="1:48" ht="12">
      <c r="A57" s="85"/>
      <c r="B57" s="85"/>
      <c r="C57" s="85" t="s">
        <v>567</v>
      </c>
      <c r="D57" s="85"/>
      <c r="E57" s="89">
        <f>+TB!D98</f>
        <v>0</v>
      </c>
      <c r="F57" s="89"/>
      <c r="G57" s="89"/>
      <c r="H57" s="89"/>
      <c r="I57" s="92">
        <f>+TB!N98</f>
        <v>17500</v>
      </c>
      <c r="J57" s="89"/>
      <c r="K57" s="193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</row>
    <row r="58" spans="1:48" ht="12">
      <c r="A58" s="85"/>
      <c r="B58" s="85"/>
      <c r="C58" s="85" t="s">
        <v>15</v>
      </c>
      <c r="D58" s="85"/>
      <c r="E58" s="92">
        <f>+TB!D108</f>
        <v>83895.1</v>
      </c>
      <c r="F58" s="201">
        <f>+TB!D108</f>
        <v>83895.1</v>
      </c>
      <c r="G58" s="194"/>
      <c r="H58" s="95"/>
      <c r="I58" s="95">
        <f>+TB!N108</f>
        <v>1069228.46</v>
      </c>
      <c r="J58" s="89"/>
      <c r="K58" s="193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</row>
    <row r="59" spans="1:48" ht="12">
      <c r="A59" s="85"/>
      <c r="B59" s="85"/>
      <c r="C59" s="85" t="s">
        <v>269</v>
      </c>
      <c r="D59" s="85"/>
      <c r="E59" s="89">
        <f>+TB!D65</f>
        <v>9182</v>
      </c>
      <c r="F59" s="89"/>
      <c r="G59" s="89"/>
      <c r="H59" s="89"/>
      <c r="I59" s="92">
        <f>+TB!N65</f>
        <v>259512.27</v>
      </c>
      <c r="J59" s="89"/>
      <c r="K59" s="193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</row>
    <row r="60" spans="1:48" ht="12">
      <c r="A60" s="85"/>
      <c r="B60" s="85"/>
      <c r="C60" s="88" t="s">
        <v>342</v>
      </c>
      <c r="D60" s="85"/>
      <c r="E60" s="196">
        <f>SUM(E12:E59)</f>
        <v>1110085.9000000001</v>
      </c>
      <c r="F60" s="89"/>
      <c r="G60" s="89"/>
      <c r="H60" s="89"/>
      <c r="I60" s="196">
        <f>SUM(I12:I59)</f>
        <v>9069193.36</v>
      </c>
      <c r="J60" s="92">
        <f>+TB!N108</f>
        <v>1069228.46</v>
      </c>
      <c r="K60" s="193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</row>
    <row r="61" spans="1:48" ht="12">
      <c r="A61" s="85"/>
      <c r="B61" s="88" t="s">
        <v>239</v>
      </c>
      <c r="D61" s="85"/>
      <c r="E61" s="89"/>
      <c r="F61" s="89"/>
      <c r="G61" s="89"/>
      <c r="H61" s="89"/>
      <c r="I61" s="92"/>
      <c r="J61" s="92"/>
      <c r="K61" s="193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</row>
    <row r="62" spans="1:48" ht="12">
      <c r="A62" s="85"/>
      <c r="B62" s="85"/>
      <c r="C62" s="85" t="s">
        <v>306</v>
      </c>
      <c r="D62" s="85"/>
      <c r="E62" s="89">
        <f>+TB!D100-TB!G100</f>
        <v>0</v>
      </c>
      <c r="F62" s="194"/>
      <c r="G62" s="93"/>
      <c r="H62" s="94"/>
      <c r="I62" s="92">
        <f>+TB!N100-TB!Q100</f>
        <v>0</v>
      </c>
      <c r="J62" s="89"/>
      <c r="K62" s="193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</row>
    <row r="63" spans="1:48" ht="12">
      <c r="A63" s="85"/>
      <c r="B63" s="85"/>
      <c r="C63" s="85" t="s">
        <v>477</v>
      </c>
      <c r="D63" s="85"/>
      <c r="E63" s="89">
        <f>+TB!D101</f>
        <v>1281</v>
      </c>
      <c r="F63" s="95"/>
      <c r="G63" s="94"/>
      <c r="H63" s="94"/>
      <c r="I63" s="92">
        <f>+TB!N101</f>
        <v>40146.18</v>
      </c>
      <c r="J63" s="89"/>
      <c r="K63" s="193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</row>
    <row r="64" spans="1:48" ht="12">
      <c r="A64" s="85"/>
      <c r="B64" s="85"/>
      <c r="C64" s="85" t="s">
        <v>478</v>
      </c>
      <c r="D64" s="85"/>
      <c r="E64" s="89">
        <f>+TB!D102</f>
        <v>140</v>
      </c>
      <c r="F64" s="95"/>
      <c r="G64" s="94"/>
      <c r="H64" s="94"/>
      <c r="I64" s="92">
        <f>+TB!N102</f>
        <v>68852.25</v>
      </c>
      <c r="J64" s="89"/>
      <c r="K64" s="193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</row>
    <row r="65" spans="1:48" ht="12">
      <c r="A65" s="85"/>
      <c r="B65" s="85"/>
      <c r="C65" s="302" t="s">
        <v>555</v>
      </c>
      <c r="D65" s="85"/>
      <c r="E65" s="89">
        <f>+TB!D103</f>
        <v>12130.5</v>
      </c>
      <c r="F65" s="95"/>
      <c r="G65" s="94"/>
      <c r="H65" s="94"/>
      <c r="I65" s="92">
        <f>+TB!N103</f>
        <v>187960.97</v>
      </c>
      <c r="J65" s="89"/>
      <c r="K65" s="193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</row>
    <row r="66" spans="1:48" ht="12">
      <c r="A66" s="85"/>
      <c r="B66" s="85"/>
      <c r="C66" s="85" t="s">
        <v>355</v>
      </c>
      <c r="D66" s="85"/>
      <c r="E66" s="89">
        <f>+TB!D104</f>
        <v>0</v>
      </c>
      <c r="F66" s="95"/>
      <c r="G66" s="94"/>
      <c r="H66" s="94"/>
      <c r="I66" s="92">
        <f>+TB!N104</f>
        <v>6588</v>
      </c>
      <c r="J66" s="89"/>
      <c r="K66" s="193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</row>
    <row r="67" spans="1:48" ht="12">
      <c r="A67" s="85"/>
      <c r="B67" s="85"/>
      <c r="C67" s="85" t="s">
        <v>542</v>
      </c>
      <c r="D67" s="85"/>
      <c r="E67" s="89">
        <f>+TB!D105</f>
        <v>0</v>
      </c>
      <c r="F67" s="95"/>
      <c r="G67" s="94"/>
      <c r="H67" s="94"/>
      <c r="I67" s="92">
        <f>+TB!N105</f>
        <v>5350</v>
      </c>
      <c r="J67" s="89"/>
      <c r="K67" s="193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</row>
    <row r="68" spans="1:48" ht="12">
      <c r="A68" s="85"/>
      <c r="B68" s="85"/>
      <c r="C68" s="85" t="s">
        <v>569</v>
      </c>
      <c r="D68" s="85"/>
      <c r="E68" s="89">
        <f>+TB!D106</f>
        <v>0</v>
      </c>
      <c r="F68" s="95"/>
      <c r="G68" s="94"/>
      <c r="H68" s="94"/>
      <c r="I68" s="92">
        <f>+TB!N106</f>
        <v>8237</v>
      </c>
      <c r="J68" s="89"/>
      <c r="K68" s="193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</row>
    <row r="69" spans="1:48" ht="12">
      <c r="A69" s="86"/>
      <c r="B69" s="85"/>
      <c r="C69" s="96" t="s">
        <v>343</v>
      </c>
      <c r="D69" s="195" t="s">
        <v>8</v>
      </c>
      <c r="E69" s="196">
        <f>SUM(E62:E68)</f>
        <v>13551.5</v>
      </c>
      <c r="F69" s="194"/>
      <c r="G69" s="194"/>
      <c r="H69" s="195" t="s">
        <v>8</v>
      </c>
      <c r="I69" s="196">
        <f>SUM(I62:I68)</f>
        <v>317134.4</v>
      </c>
      <c r="J69" s="89"/>
      <c r="K69" s="193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</row>
    <row r="70" spans="1:48" ht="12">
      <c r="A70" s="88" t="s">
        <v>420</v>
      </c>
      <c r="B70" s="85"/>
      <c r="C70" s="88"/>
      <c r="D70" s="195"/>
      <c r="E70" s="198">
        <f>+E60+E69</f>
        <v>1123637.4000000001</v>
      </c>
      <c r="F70" s="194"/>
      <c r="G70" s="194"/>
      <c r="H70" s="195"/>
      <c r="I70" s="202">
        <f>+I60+I69</f>
        <v>9386327.76</v>
      </c>
      <c r="J70" s="89"/>
      <c r="K70" s="193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</row>
    <row r="71" spans="1:48" ht="12">
      <c r="A71" s="88" t="s">
        <v>421</v>
      </c>
      <c r="B71" s="85"/>
      <c r="C71" s="88"/>
      <c r="D71" s="195" t="s">
        <v>8</v>
      </c>
      <c r="E71" s="198">
        <f>+E10-E70</f>
        <v>21971.399999999907</v>
      </c>
      <c r="F71" s="194"/>
      <c r="G71" s="194"/>
      <c r="H71" s="195" t="s">
        <v>8</v>
      </c>
      <c r="I71" s="203">
        <f>+I10-I70</f>
        <v>4315276.34</v>
      </c>
      <c r="J71" s="89"/>
      <c r="K71" s="193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</row>
    <row r="72" spans="1:48" ht="12">
      <c r="A72" s="88" t="s">
        <v>344</v>
      </c>
      <c r="B72" s="85"/>
      <c r="C72" s="85"/>
      <c r="D72" s="85"/>
      <c r="E72" s="94"/>
      <c r="F72" s="85"/>
      <c r="G72" s="85"/>
      <c r="H72" s="85"/>
      <c r="I72" s="85"/>
      <c r="J72" s="89"/>
      <c r="K72" s="193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</row>
    <row r="73" spans="1:48" ht="12" customHeight="1">
      <c r="A73" s="85"/>
      <c r="B73" s="85" t="s">
        <v>539</v>
      </c>
      <c r="C73" s="85"/>
      <c r="D73" s="91"/>
      <c r="E73" s="94">
        <f>+TB!G113</f>
        <v>16147.28</v>
      </c>
      <c r="F73" s="192"/>
      <c r="G73" s="192"/>
      <c r="H73" s="91"/>
      <c r="I73" s="92">
        <f>+TB!Q113</f>
        <v>346782.74000000005</v>
      </c>
      <c r="J73" s="93"/>
      <c r="K73" s="193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</row>
    <row r="74" spans="1:48" ht="12" customHeight="1">
      <c r="A74" s="85"/>
      <c r="B74" s="85" t="s">
        <v>308</v>
      </c>
      <c r="C74" s="85"/>
      <c r="D74" s="91"/>
      <c r="E74" s="94">
        <f>+TB!G109-TB!D109</f>
        <v>4727.43</v>
      </c>
      <c r="F74" s="192"/>
      <c r="G74" s="192"/>
      <c r="H74" s="91"/>
      <c r="I74" s="92">
        <f>+TB!Q109-TB!N109</f>
        <v>16128.130000000001</v>
      </c>
      <c r="J74" s="94"/>
      <c r="K74" s="193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</row>
    <row r="75" spans="1:48" ht="12" customHeight="1">
      <c r="A75" s="85"/>
      <c r="B75" s="84"/>
      <c r="C75" s="96" t="s">
        <v>13</v>
      </c>
      <c r="D75" s="91" t="s">
        <v>8</v>
      </c>
      <c r="E75" s="196">
        <f>SUM(E72:E74)</f>
        <v>20874.71</v>
      </c>
      <c r="F75" s="194"/>
      <c r="G75" s="194"/>
      <c r="H75" s="91" t="s">
        <v>8</v>
      </c>
      <c r="I75" s="204">
        <f>SUM(I73:I74)</f>
        <v>362910.87000000005</v>
      </c>
      <c r="J75" s="94"/>
      <c r="K75" s="193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</row>
    <row r="76" spans="1:48" ht="13.5" customHeight="1">
      <c r="A76" s="96" t="s">
        <v>362</v>
      </c>
      <c r="B76" s="88"/>
      <c r="C76" s="96"/>
      <c r="D76" s="195"/>
      <c r="E76" s="205">
        <f>+E71+E75</f>
        <v>42846.109999999906</v>
      </c>
      <c r="F76" s="206"/>
      <c r="G76" s="206"/>
      <c r="H76" s="195"/>
      <c r="I76" s="207">
        <f>+I71+I75</f>
        <v>4678187.21</v>
      </c>
      <c r="J76" s="89"/>
      <c r="K76" s="208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</row>
    <row r="77" spans="1:48" ht="12">
      <c r="A77" s="85"/>
      <c r="B77" s="85" t="s">
        <v>345</v>
      </c>
      <c r="C77" s="85"/>
      <c r="D77" s="91"/>
      <c r="E77" s="94">
        <f>+TB!D111</f>
        <v>85829</v>
      </c>
      <c r="F77" s="192"/>
      <c r="G77" s="192"/>
      <c r="H77" s="91"/>
      <c r="I77" s="209">
        <f>+TB!N111</f>
        <v>1057479</v>
      </c>
      <c r="J77" s="198"/>
      <c r="K77" s="193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</row>
    <row r="78" spans="1:48" ht="12">
      <c r="A78" s="85"/>
      <c r="B78" s="85" t="s">
        <v>573</v>
      </c>
      <c r="C78" s="85"/>
      <c r="D78" s="91"/>
      <c r="E78" s="94">
        <f>+TB!D112</f>
        <v>0</v>
      </c>
      <c r="F78" s="192"/>
      <c r="G78" s="192"/>
      <c r="H78" s="91"/>
      <c r="I78" s="209">
        <f>+TB!N112</f>
        <v>58309.63</v>
      </c>
      <c r="J78" s="99"/>
      <c r="K78" s="193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</row>
    <row r="79" spans="1:48" ht="12">
      <c r="A79" s="88" t="s">
        <v>574</v>
      </c>
      <c r="B79" s="85"/>
      <c r="C79" s="85"/>
      <c r="D79" s="91"/>
      <c r="E79" s="196">
        <f>SUM(E77:E78)</f>
        <v>85829</v>
      </c>
      <c r="F79" s="351"/>
      <c r="G79" s="351"/>
      <c r="H79" s="195"/>
      <c r="I79" s="197">
        <f>SUM(I77:I78)</f>
        <v>1115788.63</v>
      </c>
      <c r="J79" s="99"/>
      <c r="K79" s="193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</row>
    <row r="80" spans="1:48" ht="13.5" customHeight="1" thickBot="1">
      <c r="A80" s="88" t="s">
        <v>346</v>
      </c>
      <c r="B80" s="85"/>
      <c r="C80" s="88"/>
      <c r="D80" s="195"/>
      <c r="E80" s="352">
        <f>+E71+E75-E79</f>
        <v>-42982.890000000094</v>
      </c>
      <c r="F80" s="351"/>
      <c r="G80" s="351"/>
      <c r="H80" s="195"/>
      <c r="I80" s="352">
        <f>+I76-I79</f>
        <v>3562398.58</v>
      </c>
      <c r="J80" s="94"/>
      <c r="K80" s="193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</row>
    <row r="81" spans="1:48" ht="12.75" thickTop="1">
      <c r="A81" s="85"/>
      <c r="B81" s="85"/>
      <c r="C81" s="85"/>
      <c r="D81" s="85"/>
      <c r="E81" s="356">
        <f>+TB!M116</f>
        <v>-42982.89000000013</v>
      </c>
      <c r="F81" s="357"/>
      <c r="G81" s="357"/>
      <c r="H81" s="357"/>
      <c r="I81" s="358">
        <f>+TB!S116</f>
        <v>3562398.5800000057</v>
      </c>
      <c r="J81" s="89"/>
      <c r="K81" s="210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</row>
    <row r="82" spans="1:48" ht="12">
      <c r="A82" s="88"/>
      <c r="B82" s="85"/>
      <c r="C82" s="88"/>
      <c r="D82" s="195"/>
      <c r="E82" s="359">
        <f>+E80-E81</f>
        <v>0</v>
      </c>
      <c r="F82" s="359"/>
      <c r="G82" s="359"/>
      <c r="H82" s="360"/>
      <c r="I82" s="359">
        <f>+I80-I81</f>
        <v>-5.587935447692871E-09</v>
      </c>
      <c r="J82" s="89"/>
      <c r="K82" s="193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</row>
    <row r="83" spans="1:48" ht="12">
      <c r="A83" s="88"/>
      <c r="B83" s="85"/>
      <c r="C83" s="88"/>
      <c r="D83" s="195"/>
      <c r="E83" s="359"/>
      <c r="F83" s="359"/>
      <c r="G83" s="359"/>
      <c r="H83" s="360"/>
      <c r="I83" s="359"/>
      <c r="J83" s="89"/>
      <c r="K83" s="193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</row>
    <row r="84" spans="1:48" ht="12">
      <c r="A84" s="88"/>
      <c r="B84" s="85"/>
      <c r="C84" s="88"/>
      <c r="D84" s="195"/>
      <c r="E84" s="359"/>
      <c r="F84" s="359"/>
      <c r="G84" s="359"/>
      <c r="H84" s="360"/>
      <c r="I84" s="359"/>
      <c r="J84" s="89"/>
      <c r="K84" s="193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</row>
    <row r="85" spans="1:48" ht="12">
      <c r="A85" s="88"/>
      <c r="B85" s="85"/>
      <c r="C85" s="88"/>
      <c r="D85" s="195"/>
      <c r="E85" s="95"/>
      <c r="F85" s="95"/>
      <c r="G85" s="95"/>
      <c r="H85" s="195"/>
      <c r="I85" s="95"/>
      <c r="J85" s="212"/>
      <c r="K85" s="193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</row>
    <row r="86" spans="1:48" ht="12.75" customHeight="1">
      <c r="A86" s="88"/>
      <c r="B86" s="85"/>
      <c r="C86" s="88"/>
      <c r="D86" s="195"/>
      <c r="E86" s="95"/>
      <c r="F86" s="95"/>
      <c r="G86" s="95"/>
      <c r="H86" s="195"/>
      <c r="I86" s="95"/>
      <c r="J86" s="95"/>
      <c r="K86" s="193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</row>
    <row r="87" spans="1:48" ht="15" customHeight="1">
      <c r="A87" s="88"/>
      <c r="B87" s="85"/>
      <c r="C87" s="88"/>
      <c r="D87" s="195"/>
      <c r="E87" s="95"/>
      <c r="F87" s="95"/>
      <c r="G87" s="95"/>
      <c r="H87" s="195"/>
      <c r="I87" s="95"/>
      <c r="J87" s="89"/>
      <c r="K87" s="193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</row>
    <row r="88" spans="1:48" ht="12.75" customHeight="1">
      <c r="A88" s="88"/>
      <c r="B88" s="85"/>
      <c r="C88" s="88"/>
      <c r="D88" s="195"/>
      <c r="E88" s="95"/>
      <c r="F88" s="95"/>
      <c r="G88" s="95"/>
      <c r="H88" s="195"/>
      <c r="I88" s="95"/>
      <c r="J88" s="89"/>
      <c r="K88" s="193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</row>
    <row r="89" spans="1:48" ht="12">
      <c r="A89" s="88"/>
      <c r="B89" s="85"/>
      <c r="C89" s="88"/>
      <c r="D89" s="195"/>
      <c r="E89" s="95"/>
      <c r="F89" s="95"/>
      <c r="G89" s="95"/>
      <c r="H89" s="195"/>
      <c r="I89" s="95"/>
      <c r="J89" s="89"/>
      <c r="K89" s="193"/>
      <c r="L89" s="199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</row>
    <row r="90" spans="1:48" ht="12">
      <c r="A90" s="85"/>
      <c r="B90" s="85"/>
      <c r="C90" s="85"/>
      <c r="D90" s="85"/>
      <c r="E90" s="85"/>
      <c r="F90" s="85"/>
      <c r="G90" s="85"/>
      <c r="H90" s="85"/>
      <c r="I90" s="89"/>
      <c r="J90" s="89"/>
      <c r="K90" s="193"/>
      <c r="L90" s="199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</row>
    <row r="91" spans="1:48" ht="14.25" customHeight="1">
      <c r="A91" s="85" t="s">
        <v>240</v>
      </c>
      <c r="B91" s="85"/>
      <c r="C91" s="85"/>
      <c r="D91" s="85"/>
      <c r="E91" s="85"/>
      <c r="F91" s="85"/>
      <c r="G91" s="85"/>
      <c r="H91" s="85"/>
      <c r="I91" s="85"/>
      <c r="J91" s="89"/>
      <c r="K91" s="193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</row>
    <row r="92" spans="1:48" ht="12">
      <c r="A92" s="85"/>
      <c r="B92" s="85"/>
      <c r="C92" s="85"/>
      <c r="D92" s="85"/>
      <c r="E92" s="85"/>
      <c r="F92" s="85"/>
      <c r="G92" s="85"/>
      <c r="H92" s="85"/>
      <c r="I92" s="85"/>
      <c r="J92" s="89"/>
      <c r="K92" s="193"/>
      <c r="L92" s="199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</row>
    <row r="93" spans="1:48" ht="13.5" customHeight="1">
      <c r="A93" s="85"/>
      <c r="B93" s="85"/>
      <c r="C93" s="85"/>
      <c r="D93" s="89"/>
      <c r="E93" s="89"/>
      <c r="F93" s="89"/>
      <c r="G93" s="89"/>
      <c r="H93" s="85"/>
      <c r="I93" s="85"/>
      <c r="J93" s="98"/>
      <c r="K93" s="193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</row>
    <row r="94" spans="1:48" ht="12">
      <c r="A94" s="96" t="s">
        <v>241</v>
      </c>
      <c r="B94" s="85"/>
      <c r="C94" s="85"/>
      <c r="D94" s="85"/>
      <c r="E94" s="96"/>
      <c r="F94" s="96"/>
      <c r="G94" s="96"/>
      <c r="H94" s="85"/>
      <c r="I94" s="85"/>
      <c r="J94" s="89"/>
      <c r="K94" s="193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</row>
    <row r="95" spans="1:48" ht="12">
      <c r="A95" s="87" t="s">
        <v>419</v>
      </c>
      <c r="B95" s="85"/>
      <c r="C95" s="85"/>
      <c r="D95" s="85"/>
      <c r="E95" s="85"/>
      <c r="F95" s="84"/>
      <c r="G95" s="84"/>
      <c r="H95" s="85"/>
      <c r="I95" s="85"/>
      <c r="J95" s="93"/>
      <c r="K95" s="193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</row>
    <row r="96" spans="1:48" ht="12.75" customHeight="1">
      <c r="A96" s="85"/>
      <c r="B96" s="85"/>
      <c r="C96" s="85"/>
      <c r="D96" s="97"/>
      <c r="E96" s="97"/>
      <c r="F96" s="97"/>
      <c r="G96" s="97"/>
      <c r="H96" s="97"/>
      <c r="I96" s="97"/>
      <c r="J96" s="94"/>
      <c r="K96" s="193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</row>
    <row r="97" spans="1:48" ht="12.75" thickBot="1">
      <c r="A97" s="85"/>
      <c r="B97" s="85"/>
      <c r="C97" s="85"/>
      <c r="D97" s="85"/>
      <c r="E97" s="85"/>
      <c r="F97" s="85"/>
      <c r="G97" s="97"/>
      <c r="H97" s="97"/>
      <c r="I97" s="97"/>
      <c r="J97" s="211"/>
      <c r="K97" s="193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</row>
    <row r="98" spans="1:48" ht="12.75" thickTop="1">
      <c r="A98" s="85"/>
      <c r="B98" s="85"/>
      <c r="C98" s="85"/>
      <c r="D98" s="85" t="s">
        <v>242</v>
      </c>
      <c r="E98" s="85"/>
      <c r="F98" s="85"/>
      <c r="G98" s="85"/>
      <c r="H98" s="85"/>
      <c r="I98" s="85"/>
      <c r="J98" s="99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</row>
    <row r="99" spans="1:48" ht="15" customHeight="1">
      <c r="A99" s="85"/>
      <c r="B99" s="85"/>
      <c r="C99" s="85"/>
      <c r="D99" s="85"/>
      <c r="E99" s="85"/>
      <c r="F99" s="85"/>
      <c r="G99" s="84"/>
      <c r="H99" s="84"/>
      <c r="I99" s="84"/>
      <c r="J99" s="99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</row>
    <row r="100" spans="1:48" ht="15" customHeight="1">
      <c r="A100" s="85"/>
      <c r="B100" s="85"/>
      <c r="C100" s="85"/>
      <c r="D100" s="85"/>
      <c r="E100" s="85"/>
      <c r="F100" s="85"/>
      <c r="G100" s="84"/>
      <c r="H100" s="84"/>
      <c r="I100" s="84"/>
      <c r="J100" s="99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</row>
    <row r="101" spans="1:48" ht="15" customHeight="1">
      <c r="A101" s="85"/>
      <c r="B101" s="85"/>
      <c r="C101" s="213"/>
      <c r="D101" s="96" t="s">
        <v>255</v>
      </c>
      <c r="E101" s="85"/>
      <c r="F101" s="85"/>
      <c r="G101" s="85"/>
      <c r="H101" s="85"/>
      <c r="I101" s="85"/>
      <c r="J101" s="99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</row>
    <row r="102" spans="1:48" ht="15" customHeight="1">
      <c r="A102" s="85"/>
      <c r="B102" s="85"/>
      <c r="C102" s="213"/>
      <c r="D102" s="85"/>
      <c r="E102" s="84" t="s">
        <v>243</v>
      </c>
      <c r="F102" s="85"/>
      <c r="G102" s="85"/>
      <c r="H102" s="85"/>
      <c r="I102" s="85"/>
      <c r="J102" s="99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</row>
    <row r="103" spans="3:48" ht="15" customHeight="1">
      <c r="C103" s="214"/>
      <c r="J103" s="99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</row>
    <row r="104" spans="10:48" ht="12.75" customHeight="1">
      <c r="J104" s="99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</row>
    <row r="105" spans="3:48" ht="12">
      <c r="C105" s="215"/>
      <c r="J105" s="99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</row>
    <row r="106" spans="10:48" ht="2.25" customHeight="1">
      <c r="J106" s="99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</row>
    <row r="107" spans="10:48" ht="12">
      <c r="J107" s="99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</row>
    <row r="108" spans="10:48" ht="4.5" customHeight="1">
      <c r="J108" s="85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</row>
    <row r="109" spans="10:48" ht="12">
      <c r="J109" s="85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</row>
    <row r="110" spans="10:48" ht="12">
      <c r="J110" s="85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</row>
    <row r="111" spans="10:48" ht="12">
      <c r="J111" s="85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</row>
    <row r="112" spans="10:48" ht="12">
      <c r="J112" s="85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</row>
    <row r="113" spans="10:48" ht="12">
      <c r="J113" s="85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</row>
    <row r="114" spans="10:48" ht="12">
      <c r="J114" s="97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</row>
    <row r="115" spans="10:48" ht="12">
      <c r="J115" s="97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</row>
    <row r="116" spans="10:48" ht="12">
      <c r="J116" s="85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</row>
    <row r="117" spans="10:48" ht="12">
      <c r="J117" s="84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</row>
    <row r="118" spans="10:48" ht="12">
      <c r="J118" s="84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</row>
    <row r="119" spans="10:48" ht="12">
      <c r="J119" s="85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</row>
    <row r="120" spans="10:48" ht="12">
      <c r="J120" s="85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</row>
    <row r="121" spans="11:48" ht="12">
      <c r="K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</row>
    <row r="122" spans="11:48" ht="12">
      <c r="K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</row>
    <row r="123" spans="10:48" ht="12">
      <c r="J123" s="216" t="s">
        <v>244</v>
      </c>
      <c r="K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</row>
    <row r="124" spans="11:50" ht="12">
      <c r="K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</row>
    <row r="125" spans="11:50" ht="12">
      <c r="K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</row>
    <row r="126" spans="11:50" ht="12"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</row>
    <row r="127" spans="11:50" ht="12"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</row>
    <row r="128" spans="11:50" ht="12"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</row>
    <row r="129" spans="11:50" ht="12"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</row>
    <row r="130" spans="11:50" ht="12"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</row>
    <row r="131" spans="11:48" ht="12"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</row>
    <row r="132" spans="11:48" ht="12"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</row>
    <row r="133" spans="11:48" ht="12"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</row>
    <row r="134" spans="11:48" ht="12"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</row>
    <row r="135" spans="11:48" ht="12"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</row>
    <row r="136" spans="11:48" ht="12"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</row>
    <row r="137" spans="11:48" ht="12"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</row>
    <row r="138" spans="11:48" ht="12"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</row>
    <row r="139" spans="11:48" ht="12"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</row>
    <row r="140" spans="11:48" ht="12"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</row>
    <row r="141" spans="11:48" ht="12"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</row>
    <row r="142" spans="11:48" ht="12"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</row>
    <row r="143" spans="11:48" ht="12"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</row>
    <row r="144" spans="11:48" ht="12"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</row>
    <row r="145" spans="11:48" ht="12"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</row>
    <row r="146" spans="11:48" ht="12"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</row>
    <row r="147" spans="11:48" ht="12"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</row>
    <row r="148" spans="11:48" ht="12"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</row>
    <row r="149" spans="11:48" ht="12"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</row>
    <row r="150" spans="11:48" ht="12"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</row>
    <row r="151" spans="11:48" ht="12"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</row>
    <row r="152" spans="11:48" ht="12"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</row>
    <row r="153" spans="11:48" ht="12"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</row>
    <row r="154" spans="11:48" ht="12"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</row>
    <row r="155" spans="11:48" ht="12"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</row>
    <row r="156" spans="11:48" ht="12"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</row>
    <row r="157" spans="11:48" ht="12"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</row>
    <row r="158" spans="11:48" ht="12"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</row>
    <row r="159" spans="11:48" ht="12"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  <c r="AV159" s="191"/>
    </row>
    <row r="160" spans="11:48" ht="12"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</row>
    <row r="161" spans="11:48" ht="12"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</row>
    <row r="162" spans="11:48" ht="12"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</row>
    <row r="163" spans="11:48" ht="12"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</row>
    <row r="164" spans="11:48" ht="12"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</row>
    <row r="165" spans="11:48" ht="12"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</row>
    <row r="166" spans="11:48" ht="12"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</row>
    <row r="167" spans="11:48" ht="12"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</row>
    <row r="168" spans="11:48" ht="12"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</row>
    <row r="169" spans="11:48" ht="12"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</row>
    <row r="170" spans="12:48" ht="12"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</row>
    <row r="171" spans="12:48" ht="12"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</row>
    <row r="172" spans="12:48" ht="12"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</row>
    <row r="173" spans="12:48" ht="12"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</row>
    <row r="174" spans="12:48" ht="12"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</row>
    <row r="175" spans="12:48" ht="12"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</row>
    <row r="176" spans="12:48" ht="12"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</row>
    <row r="177" spans="12:48" ht="12"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</row>
    <row r="178" spans="12:48" ht="12"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</row>
    <row r="179" spans="12:48" ht="12"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</row>
    <row r="180" spans="12:48" ht="12"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</row>
    <row r="181" spans="12:48" ht="12"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</row>
  </sheetData>
  <sheetProtection/>
  <mergeCells count="4">
    <mergeCell ref="A1:I1"/>
    <mergeCell ref="A2:I2"/>
    <mergeCell ref="E5:G5"/>
    <mergeCell ref="I5:J5"/>
  </mergeCells>
  <printOptions/>
  <pageMargins left="1.25" right="0.25" top="1" bottom="1.5" header="0.5" footer="0.5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7"/>
  <sheetViews>
    <sheetView zoomScalePageLayoutView="0" workbookViewId="0" topLeftCell="A62">
      <selection activeCell="D16" sqref="D16"/>
    </sheetView>
  </sheetViews>
  <sheetFormatPr defaultColWidth="9.140625" defaultRowHeight="12.75"/>
  <cols>
    <col min="1" max="1" width="33.7109375" style="83" customWidth="1"/>
    <col min="2" max="2" width="14.00390625" style="83" customWidth="1"/>
    <col min="3" max="3" width="2.00390625" style="83" customWidth="1"/>
    <col min="4" max="4" width="20.421875" style="83" customWidth="1"/>
    <col min="5" max="5" width="2.00390625" style="83" customWidth="1"/>
    <col min="6" max="6" width="13.140625" style="83" customWidth="1"/>
    <col min="7" max="7" width="12.7109375" style="83" customWidth="1"/>
    <col min="8" max="8" width="9.8515625" style="83" bestFit="1" customWidth="1"/>
    <col min="9" max="16384" width="9.140625" style="83" customWidth="1"/>
  </cols>
  <sheetData>
    <row r="1" spans="1:5" ht="22.5" customHeight="1">
      <c r="A1" s="393" t="str">
        <f>+'[1]REVeXP'!A1</f>
        <v>BACOLOD WATER DISTRICT</v>
      </c>
      <c r="B1" s="393"/>
      <c r="C1" s="393"/>
      <c r="D1" s="393"/>
      <c r="E1" s="393"/>
    </row>
    <row r="2" spans="1:5" ht="12.75">
      <c r="A2" s="394" t="s">
        <v>247</v>
      </c>
      <c r="B2" s="394"/>
      <c r="C2" s="394"/>
      <c r="D2" s="394"/>
      <c r="E2" s="394"/>
    </row>
    <row r="3" spans="1:5" ht="12.75">
      <c r="A3" s="219" t="s">
        <v>248</v>
      </c>
      <c r="B3" s="220" t="str">
        <f>+TB!C2</f>
        <v> 'December 2016</v>
      </c>
      <c r="C3" s="218"/>
      <c r="D3" s="218"/>
      <c r="E3" s="218"/>
    </row>
    <row r="4" spans="1:6" ht="12.75">
      <c r="A4" s="218"/>
      <c r="B4" s="218"/>
      <c r="C4" s="218"/>
      <c r="D4" s="218"/>
      <c r="E4" s="218"/>
      <c r="F4" s="83" t="s">
        <v>17</v>
      </c>
    </row>
    <row r="5" spans="1:5" ht="6" customHeight="1">
      <c r="A5" s="217"/>
      <c r="B5" s="217"/>
      <c r="C5" s="217"/>
      <c r="D5" s="217"/>
      <c r="E5" s="217"/>
    </row>
    <row r="6" spans="1:5" ht="12.75">
      <c r="A6" s="394" t="s">
        <v>249</v>
      </c>
      <c r="B6" s="394"/>
      <c r="C6" s="394"/>
      <c r="D6" s="394"/>
      <c r="E6" s="394"/>
    </row>
    <row r="7" spans="1:5" ht="12.75">
      <c r="A7" s="221" t="s">
        <v>322</v>
      </c>
      <c r="B7" s="218"/>
      <c r="C7" s="218"/>
      <c r="D7" s="218"/>
      <c r="E7" s="218"/>
    </row>
    <row r="8" spans="1:5" ht="12.75">
      <c r="A8" s="222" t="s">
        <v>278</v>
      </c>
      <c r="B8" s="222"/>
      <c r="C8" s="223" t="s">
        <v>8</v>
      </c>
      <c r="D8" s="224">
        <f>+TB!N14-TB!Q14</f>
        <v>86054.6</v>
      </c>
      <c r="E8" s="218"/>
    </row>
    <row r="9" spans="1:5" ht="12.75">
      <c r="A9" s="222" t="s">
        <v>453</v>
      </c>
      <c r="B9" s="222"/>
      <c r="C9" s="225"/>
      <c r="D9" s="224">
        <f>+TB!N20-TB!Q20</f>
        <v>0</v>
      </c>
      <c r="E9" s="218"/>
    </row>
    <row r="10" spans="1:5" ht="12.75">
      <c r="A10" s="226" t="s">
        <v>490</v>
      </c>
      <c r="B10" s="222"/>
      <c r="C10" s="225"/>
      <c r="D10" s="227">
        <f>SUM(D8:D9)</f>
        <v>86054.6</v>
      </c>
      <c r="E10" s="218"/>
    </row>
    <row r="11" spans="1:5" s="231" customFormat="1" ht="12.75">
      <c r="A11" s="228" t="s">
        <v>489</v>
      </c>
      <c r="B11" s="229"/>
      <c r="C11" s="229"/>
      <c r="D11" s="230"/>
      <c r="E11" s="228"/>
    </row>
    <row r="12" spans="1:5" ht="12.75">
      <c r="A12" s="232" t="s">
        <v>479</v>
      </c>
      <c r="B12" s="222"/>
      <c r="C12" s="225"/>
      <c r="D12" s="224">
        <f>+TB!N15</f>
        <v>6382022.47</v>
      </c>
      <c r="E12" s="218"/>
    </row>
    <row r="13" spans="1:5" ht="12.75">
      <c r="A13" s="232" t="s">
        <v>533</v>
      </c>
      <c r="B13" s="222"/>
      <c r="C13" s="225"/>
      <c r="D13" s="224">
        <f>+TB!N16</f>
        <v>2389166</v>
      </c>
      <c r="E13" s="218"/>
    </row>
    <row r="14" spans="1:5" ht="12.75">
      <c r="A14" s="232" t="s">
        <v>480</v>
      </c>
      <c r="B14" s="222"/>
      <c r="C14" s="225"/>
      <c r="D14" s="224">
        <f>+TB!N17</f>
        <v>686897.33</v>
      </c>
      <c r="E14" s="218"/>
    </row>
    <row r="15" spans="1:5" ht="12.75">
      <c r="A15" s="285" t="s">
        <v>575</v>
      </c>
      <c r="B15" s="222"/>
      <c r="C15" s="225"/>
      <c r="D15" s="224">
        <f>+TB!N18</f>
        <v>466690.37</v>
      </c>
      <c r="E15" s="218"/>
    </row>
    <row r="16" spans="1:7" ht="12.75">
      <c r="A16" s="221" t="s">
        <v>323</v>
      </c>
      <c r="B16" s="218"/>
      <c r="C16" s="218"/>
      <c r="D16" s="233">
        <f>SUM(D12:D15)</f>
        <v>9924776.169999998</v>
      </c>
      <c r="E16" s="218"/>
      <c r="F16" s="234"/>
      <c r="G16" s="234">
        <f>+D8+D16</f>
        <v>10010830.769999998</v>
      </c>
    </row>
    <row r="17" spans="1:5" ht="12.75">
      <c r="A17" s="221" t="s">
        <v>324</v>
      </c>
      <c r="B17" s="218"/>
      <c r="C17" s="218"/>
      <c r="D17" s="218"/>
      <c r="E17" s="218"/>
    </row>
    <row r="18" spans="1:5" ht="12.75">
      <c r="A18" s="222" t="s">
        <v>319</v>
      </c>
      <c r="C18" s="225"/>
      <c r="D18" s="235">
        <f>+TB!N21-TB!Q21</f>
        <v>1172453.1099999999</v>
      </c>
      <c r="E18" s="218"/>
    </row>
    <row r="19" spans="1:5" ht="12.75">
      <c r="A19" s="221" t="s">
        <v>326</v>
      </c>
      <c r="B19" s="218"/>
      <c r="C19" s="218"/>
      <c r="D19" s="218"/>
      <c r="E19" s="218"/>
    </row>
    <row r="20" spans="1:5" ht="12.75">
      <c r="A20" s="222" t="s">
        <v>10</v>
      </c>
      <c r="B20" s="222"/>
      <c r="C20" s="225"/>
      <c r="D20" s="236">
        <f>+TB!N26-TB!Q26</f>
        <v>0</v>
      </c>
      <c r="E20" s="218"/>
    </row>
    <row r="21" spans="1:5" ht="12.75">
      <c r="A21" s="222" t="s">
        <v>416</v>
      </c>
      <c r="B21" s="222"/>
      <c r="C21" s="225"/>
      <c r="D21" s="224">
        <f>+TB!N23-TB!Q23</f>
        <v>0</v>
      </c>
      <c r="E21" s="218"/>
    </row>
    <row r="22" spans="1:5" ht="12.75">
      <c r="A22" s="222" t="s">
        <v>482</v>
      </c>
      <c r="B22" s="222"/>
      <c r="C22" s="225"/>
      <c r="D22" s="224">
        <f>+TB!N22-TB!Q22</f>
        <v>53571.63</v>
      </c>
      <c r="E22" s="218"/>
    </row>
    <row r="23" spans="1:5" ht="12.75">
      <c r="A23" s="222" t="s">
        <v>326</v>
      </c>
      <c r="C23" s="225"/>
      <c r="D23" s="235">
        <f>+TB!N12-TB!Q12</f>
        <v>272973.9</v>
      </c>
      <c r="E23" s="218"/>
    </row>
    <row r="24" spans="1:5" ht="12.75">
      <c r="A24" s="222" t="s">
        <v>568</v>
      </c>
      <c r="C24" s="225"/>
      <c r="D24" s="235">
        <f>+TB!N13</f>
        <v>45260.6</v>
      </c>
      <c r="E24" s="218"/>
    </row>
    <row r="25" spans="1:5" ht="12.75">
      <c r="A25" s="221" t="s">
        <v>325</v>
      </c>
      <c r="B25" s="218"/>
      <c r="C25" s="218"/>
      <c r="D25" s="233">
        <f>SUM(D20:D24)</f>
        <v>371806.13</v>
      </c>
      <c r="E25" s="218"/>
    </row>
    <row r="26" spans="1:5" ht="12.75">
      <c r="A26" s="221" t="s">
        <v>327</v>
      </c>
      <c r="B26" s="218"/>
      <c r="C26" s="218"/>
      <c r="D26" s="218"/>
      <c r="E26" s="218"/>
    </row>
    <row r="27" spans="1:8" ht="12.75">
      <c r="A27" s="222" t="s">
        <v>454</v>
      </c>
      <c r="B27" s="222"/>
      <c r="C27" s="225"/>
      <c r="D27" s="224">
        <f>+TB!N30-TB!Q30</f>
        <v>403933.31</v>
      </c>
      <c r="E27" s="218"/>
      <c r="G27" s="349">
        <f>+D10+D16+D18+D25+D30+D32</f>
        <v>12026053.309999999</v>
      </c>
      <c r="H27" s="83" t="s">
        <v>377</v>
      </c>
    </row>
    <row r="28" spans="1:7" ht="12.75">
      <c r="A28" s="222" t="s">
        <v>422</v>
      </c>
      <c r="B28" s="222"/>
      <c r="C28" s="225"/>
      <c r="D28" s="224">
        <f>+TB!N28-TB!Q28</f>
        <v>44007.99</v>
      </c>
      <c r="E28" s="218"/>
      <c r="G28" s="234"/>
    </row>
    <row r="29" spans="1:7" ht="12.75">
      <c r="A29" s="222" t="s">
        <v>545</v>
      </c>
      <c r="B29" s="222"/>
      <c r="C29" s="225"/>
      <c r="D29" s="224">
        <f>+TB!N29-TB!Q29</f>
        <v>18900</v>
      </c>
      <c r="E29" s="218"/>
      <c r="G29" s="234"/>
    </row>
    <row r="30" spans="1:7" ht="12.75">
      <c r="A30" s="226" t="s">
        <v>13</v>
      </c>
      <c r="B30" s="222"/>
      <c r="C30" s="225"/>
      <c r="D30" s="227">
        <f>SUM(D27:D29)</f>
        <v>466841.3</v>
      </c>
      <c r="E30" s="218"/>
      <c r="G30" s="234"/>
    </row>
    <row r="31" spans="1:7" ht="12.75">
      <c r="A31" s="221" t="s">
        <v>329</v>
      </c>
      <c r="B31" s="222"/>
      <c r="C31" s="225"/>
      <c r="D31" s="224"/>
      <c r="E31" s="218"/>
      <c r="G31" s="83">
        <v>326938.78</v>
      </c>
    </row>
    <row r="32" spans="1:5" ht="12.75">
      <c r="A32" s="232" t="s">
        <v>318</v>
      </c>
      <c r="B32" s="232"/>
      <c r="C32" s="225"/>
      <c r="D32" s="224">
        <f>+TB!N11-TB!Q11</f>
        <v>4122</v>
      </c>
      <c r="E32" s="218"/>
    </row>
    <row r="33" spans="1:5" ht="12.75">
      <c r="A33" s="237" t="s">
        <v>321</v>
      </c>
      <c r="B33" s="237"/>
      <c r="C33" s="225"/>
      <c r="D33" s="225"/>
      <c r="E33" s="218"/>
    </row>
    <row r="34" spans="1:5" ht="12.75">
      <c r="A34" s="222" t="s">
        <v>321</v>
      </c>
      <c r="B34" s="222"/>
      <c r="C34" s="223" t="s">
        <v>8</v>
      </c>
      <c r="D34" s="224">
        <f>+TB!N5-TB!Q5</f>
        <v>31197795.63</v>
      </c>
      <c r="E34" s="218"/>
    </row>
    <row r="35" spans="1:5" ht="12.75">
      <c r="A35" s="221" t="s">
        <v>560</v>
      </c>
      <c r="B35" s="222"/>
      <c r="C35" s="223"/>
      <c r="D35" s="224">
        <f>+TB!N7-TB!Q7</f>
        <v>0</v>
      </c>
      <c r="E35" s="218"/>
    </row>
    <row r="36" spans="1:6" ht="12.75">
      <c r="A36" s="238" t="s">
        <v>330</v>
      </c>
      <c r="B36" s="237"/>
      <c r="C36" s="225"/>
      <c r="D36" s="224"/>
      <c r="E36" s="224"/>
      <c r="F36" s="234"/>
    </row>
    <row r="37" spans="1:6" ht="12.75">
      <c r="A37" s="222" t="s">
        <v>282</v>
      </c>
      <c r="B37" s="222"/>
      <c r="C37" s="223" t="s">
        <v>8</v>
      </c>
      <c r="D37" s="224">
        <f>+TB!N24-TB!Q24</f>
        <v>-150543.04</v>
      </c>
      <c r="E37" s="239"/>
      <c r="F37" s="240"/>
    </row>
    <row r="38" spans="1:5" ht="12.75">
      <c r="A38" s="222" t="s">
        <v>331</v>
      </c>
      <c r="B38" s="222"/>
      <c r="C38" s="225"/>
      <c r="D38" s="239">
        <f>+TB!N9-TB!Q9</f>
        <v>-8494507.5</v>
      </c>
      <c r="E38" s="224"/>
    </row>
    <row r="39" spans="1:5" ht="12.75">
      <c r="A39" s="241" t="s">
        <v>332</v>
      </c>
      <c r="B39" s="241"/>
      <c r="C39" s="242" t="s">
        <v>8</v>
      </c>
      <c r="D39" s="243">
        <f>SUM(D37:D38)</f>
        <v>-8645050.54</v>
      </c>
      <c r="E39" s="239"/>
    </row>
    <row r="40" spans="1:5" ht="9" customHeight="1">
      <c r="A40" s="241"/>
      <c r="B40" s="241"/>
      <c r="C40" s="242"/>
      <c r="D40" s="243"/>
      <c r="E40" s="239"/>
    </row>
    <row r="41" spans="1:5" ht="12.75">
      <c r="A41" s="228" t="s">
        <v>481</v>
      </c>
      <c r="B41" s="241"/>
      <c r="C41" s="242"/>
      <c r="D41" s="243">
        <f>+TB!N6</f>
        <v>493921</v>
      </c>
      <c r="E41" s="239"/>
    </row>
    <row r="42" spans="1:7" ht="13.5" thickBot="1">
      <c r="A42" s="238" t="s">
        <v>250</v>
      </c>
      <c r="B42" s="238"/>
      <c r="C42" s="242" t="s">
        <v>8</v>
      </c>
      <c r="D42" s="244">
        <f>+D10+D16+D18+D25+D30+D32+D35+D34+D39+D41</f>
        <v>35072719.4</v>
      </c>
      <c r="E42" s="243"/>
      <c r="G42" s="234"/>
    </row>
    <row r="43" spans="1:5" ht="13.5" hidden="1" thickTop="1">
      <c r="A43" s="225"/>
      <c r="B43" s="225"/>
      <c r="C43" s="225"/>
      <c r="D43" s="224"/>
      <c r="E43" s="224"/>
    </row>
    <row r="44" spans="1:5" ht="13.5" hidden="1" thickTop="1">
      <c r="A44" s="225"/>
      <c r="B44" s="225"/>
      <c r="C44" s="225"/>
      <c r="D44" s="224"/>
      <c r="E44" s="224"/>
    </row>
    <row r="45" spans="1:5" ht="13.5" hidden="1" thickTop="1">
      <c r="A45" s="225"/>
      <c r="B45" s="225"/>
      <c r="C45" s="225"/>
      <c r="D45" s="224"/>
      <c r="E45" s="239"/>
    </row>
    <row r="46" spans="1:5" ht="13.5" hidden="1" thickTop="1">
      <c r="A46" s="218" t="s">
        <v>251</v>
      </c>
      <c r="B46" s="218"/>
      <c r="C46" s="218"/>
      <c r="D46" s="218"/>
      <c r="E46" s="243"/>
    </row>
    <row r="47" spans="1:5" ht="13.5" thickTop="1">
      <c r="A47" s="218"/>
      <c r="B47" s="218"/>
      <c r="C47" s="218"/>
      <c r="D47" s="218"/>
      <c r="E47" s="243"/>
    </row>
    <row r="48" spans="1:5" ht="12.75">
      <c r="A48" s="394" t="s">
        <v>333</v>
      </c>
      <c r="B48" s="394"/>
      <c r="C48" s="394"/>
      <c r="D48" s="394"/>
      <c r="E48" s="243"/>
    </row>
    <row r="49" spans="1:5" ht="12.75">
      <c r="A49" s="221" t="s">
        <v>334</v>
      </c>
      <c r="B49" s="218"/>
      <c r="C49" s="218"/>
      <c r="D49" s="218"/>
      <c r="E49" s="243"/>
    </row>
    <row r="50" spans="1:5" ht="12.75">
      <c r="A50" s="222" t="s">
        <v>287</v>
      </c>
      <c r="B50" s="222"/>
      <c r="C50" s="223" t="s">
        <v>8</v>
      </c>
      <c r="D50" s="224">
        <f>+TB!Q48-TB!N48</f>
        <v>251821</v>
      </c>
      <c r="E50" s="243"/>
    </row>
    <row r="51" spans="1:5" ht="12.75">
      <c r="A51" s="222" t="s">
        <v>460</v>
      </c>
      <c r="B51" s="222"/>
      <c r="C51" s="225"/>
      <c r="D51" s="224">
        <f>+TB!Q46-TB!N46</f>
        <v>0</v>
      </c>
      <c r="E51" s="243"/>
    </row>
    <row r="52" spans="1:5" ht="12.75">
      <c r="A52" s="222" t="s">
        <v>556</v>
      </c>
      <c r="B52" s="222"/>
      <c r="C52" s="223"/>
      <c r="D52" s="224">
        <f>+TB!Q33-TB!N33</f>
        <v>0</v>
      </c>
      <c r="E52" s="243"/>
    </row>
    <row r="53" spans="1:5" ht="12.75">
      <c r="A53" s="221" t="s">
        <v>325</v>
      </c>
      <c r="B53" s="222"/>
      <c r="C53" s="223"/>
      <c r="D53" s="227">
        <f>SUM(D50:D52)</f>
        <v>251821</v>
      </c>
      <c r="E53" s="243"/>
    </row>
    <row r="54" spans="1:5" ht="12.75">
      <c r="A54" s="221" t="s">
        <v>335</v>
      </c>
      <c r="B54" s="218"/>
      <c r="C54" s="218"/>
      <c r="D54" s="218"/>
      <c r="E54" s="243"/>
    </row>
    <row r="55" spans="1:7" ht="12.75">
      <c r="A55" s="222" t="s">
        <v>455</v>
      </c>
      <c r="B55" s="222"/>
      <c r="C55" s="223"/>
      <c r="D55" s="245">
        <f>+TB!Q43-TB!N43</f>
        <v>38368.229999999996</v>
      </c>
      <c r="E55" s="243"/>
      <c r="G55" s="224"/>
    </row>
    <row r="56" spans="1:5" ht="12.75">
      <c r="A56" s="225" t="s">
        <v>382</v>
      </c>
      <c r="B56" s="225"/>
      <c r="C56" s="225"/>
      <c r="D56" s="224">
        <f>+TB!Q38-TB!N38</f>
        <v>87193.08</v>
      </c>
      <c r="E56" s="243"/>
    </row>
    <row r="57" spans="1:5" ht="12.75">
      <c r="A57" s="222" t="s">
        <v>380</v>
      </c>
      <c r="B57" s="222"/>
      <c r="C57" s="223"/>
      <c r="D57" s="224">
        <f>+TB!Q39-TB!N39</f>
        <v>25088.9</v>
      </c>
      <c r="E57" s="243"/>
    </row>
    <row r="58" spans="1:5" ht="12.75">
      <c r="A58" s="222" t="s">
        <v>381</v>
      </c>
      <c r="B58" s="222"/>
      <c r="C58" s="223"/>
      <c r="D58" s="224">
        <f>+TB!Q40</f>
        <v>4475</v>
      </c>
      <c r="E58" s="243"/>
    </row>
    <row r="59" spans="1:5" ht="12.75">
      <c r="A59" s="222" t="s">
        <v>483</v>
      </c>
      <c r="B59" s="222"/>
      <c r="C59" s="223"/>
      <c r="D59" s="224">
        <f>+TB!Q44</f>
        <v>208923.95</v>
      </c>
      <c r="E59" s="243"/>
    </row>
    <row r="60" spans="1:11" ht="12.75">
      <c r="A60" s="221" t="s">
        <v>325</v>
      </c>
      <c r="B60" s="218"/>
      <c r="C60" s="218"/>
      <c r="D60" s="233">
        <f>SUM(D55:D59)</f>
        <v>364049.16000000003</v>
      </c>
      <c r="E60" s="243"/>
      <c r="G60" s="234">
        <f>+D53+D60+D62</f>
        <v>618554.24</v>
      </c>
      <c r="K60" s="234">
        <f>+G27/G60</f>
        <v>19.44219687185395</v>
      </c>
    </row>
    <row r="61" spans="1:5" ht="12.75">
      <c r="A61" s="221" t="s">
        <v>336</v>
      </c>
      <c r="B61" s="218"/>
      <c r="C61" s="218"/>
      <c r="D61" s="218"/>
      <c r="E61" s="243"/>
    </row>
    <row r="62" spans="1:5" ht="12.75">
      <c r="A62" s="232" t="s">
        <v>370</v>
      </c>
      <c r="B62" s="218"/>
      <c r="C62" s="218"/>
      <c r="D62" s="246">
        <f>+TB!Q49-TB!N49</f>
        <v>2684.08</v>
      </c>
      <c r="E62" s="243"/>
    </row>
    <row r="63" spans="1:5" ht="12.75">
      <c r="A63" s="221" t="s">
        <v>484</v>
      </c>
      <c r="B63" s="222"/>
      <c r="C63" s="223"/>
      <c r="D63" s="227"/>
      <c r="E63" s="243"/>
    </row>
    <row r="64" spans="1:5" ht="12.75">
      <c r="A64" s="222" t="s">
        <v>485</v>
      </c>
      <c r="B64" s="222"/>
      <c r="C64" s="225"/>
      <c r="D64" s="224">
        <f>+TB!Q45</f>
        <v>38099</v>
      </c>
      <c r="E64" s="243"/>
    </row>
    <row r="65" spans="1:5" ht="12.75">
      <c r="A65" s="238" t="s">
        <v>486</v>
      </c>
      <c r="B65" s="222"/>
      <c r="C65" s="225"/>
      <c r="D65" s="224"/>
      <c r="E65" s="243"/>
    </row>
    <row r="66" spans="1:5" ht="12.75">
      <c r="A66" s="222" t="s">
        <v>487</v>
      </c>
      <c r="B66" s="222"/>
      <c r="D66" s="224">
        <f>+TB!Q34-TB!N34</f>
        <v>21337545.82</v>
      </c>
      <c r="E66" s="243"/>
    </row>
    <row r="67" spans="1:5" ht="12.75">
      <c r="A67" s="222" t="s">
        <v>577</v>
      </c>
      <c r="B67" s="222"/>
      <c r="D67" s="224">
        <f>+TB!Q35-TB!N35</f>
        <v>525000</v>
      </c>
      <c r="E67" s="243"/>
    </row>
    <row r="68" spans="1:5" ht="12.75">
      <c r="A68" s="221" t="s">
        <v>325</v>
      </c>
      <c r="B68" s="222"/>
      <c r="C68" s="223"/>
      <c r="D68" s="227">
        <f>SUM(D66:D67)</f>
        <v>21862545.82</v>
      </c>
      <c r="E68" s="243"/>
    </row>
    <row r="69" spans="1:5" ht="12.75">
      <c r="A69" s="238" t="s">
        <v>12</v>
      </c>
      <c r="B69" s="222"/>
      <c r="C69" s="223"/>
      <c r="D69" s="224"/>
      <c r="E69" s="243"/>
    </row>
    <row r="70" spans="1:5" ht="12.75">
      <c r="A70" s="222" t="s">
        <v>252</v>
      </c>
      <c r="B70" s="222"/>
      <c r="C70" s="225"/>
      <c r="D70" s="224">
        <f>+TB!Q47-TB!N47</f>
        <v>0</v>
      </c>
      <c r="E70" s="243"/>
    </row>
    <row r="71" spans="1:5" ht="12.75">
      <c r="A71" s="247" t="s">
        <v>337</v>
      </c>
      <c r="B71" s="247"/>
      <c r="C71" s="225"/>
      <c r="D71" s="224"/>
      <c r="E71" s="224"/>
    </row>
    <row r="72" spans="1:6" ht="12.75">
      <c r="A72" s="222" t="s">
        <v>459</v>
      </c>
      <c r="B72" s="222"/>
      <c r="C72" s="225"/>
      <c r="D72" s="224">
        <f>+TB!Q31</f>
        <v>325542.96</v>
      </c>
      <c r="E72" s="224"/>
      <c r="F72" s="234"/>
    </row>
    <row r="73" spans="1:6" ht="12.75">
      <c r="A73" s="222" t="s">
        <v>11</v>
      </c>
      <c r="B73" s="222"/>
      <c r="C73" s="225"/>
      <c r="D73" s="239">
        <f>+TB!Q32-TB!N32</f>
        <v>8665578.8</v>
      </c>
      <c r="E73" s="224"/>
      <c r="F73" s="248"/>
    </row>
    <row r="74" spans="1:6" ht="12.75">
      <c r="A74" s="222" t="s">
        <v>320</v>
      </c>
      <c r="B74" s="222"/>
      <c r="C74" s="225"/>
      <c r="D74" s="239">
        <f>+'REV&amp;EXP'!I80</f>
        <v>3562398.58</v>
      </c>
      <c r="E74" s="224"/>
      <c r="F74" s="234"/>
    </row>
    <row r="75" spans="1:6" ht="12.75">
      <c r="A75" s="241" t="s">
        <v>332</v>
      </c>
      <c r="B75" s="241"/>
      <c r="D75" s="243">
        <f>SUM(D72:D74)</f>
        <v>12553520.340000002</v>
      </c>
      <c r="E75" s="224"/>
      <c r="F75" s="234"/>
    </row>
    <row r="76" spans="1:6" ht="13.5" thickBot="1">
      <c r="A76" s="238" t="s">
        <v>338</v>
      </c>
      <c r="B76" s="247"/>
      <c r="C76" s="242" t="s">
        <v>8</v>
      </c>
      <c r="D76" s="244">
        <f>+D53+D60+D62+D68+D64+D75+D70</f>
        <v>35072719.4</v>
      </c>
      <c r="E76" s="224"/>
      <c r="F76" s="249">
        <f>+D42-D76</f>
        <v>0</v>
      </c>
    </row>
    <row r="77" spans="1:2" ht="13.5" thickTop="1">
      <c r="A77" s="224"/>
      <c r="B77" s="234"/>
    </row>
    <row r="78" spans="1:2" ht="12.75">
      <c r="A78" s="224"/>
      <c r="B78" s="234"/>
    </row>
    <row r="79" spans="1:4" ht="12.75">
      <c r="A79" s="225" t="s">
        <v>240</v>
      </c>
      <c r="B79" s="225"/>
      <c r="C79" s="225" t="s">
        <v>242</v>
      </c>
      <c r="D79" s="225"/>
    </row>
    <row r="80" spans="1:4" ht="12.75">
      <c r="A80" s="225"/>
      <c r="B80" s="225"/>
      <c r="C80" s="225"/>
      <c r="D80" s="225"/>
    </row>
    <row r="81" spans="1:6" ht="12.75">
      <c r="A81" s="225"/>
      <c r="B81" s="225"/>
      <c r="C81" s="224"/>
      <c r="D81" s="225"/>
      <c r="E81" s="243"/>
      <c r="F81" s="240"/>
    </row>
    <row r="82" spans="1:6" ht="12.75">
      <c r="A82" s="218" t="str">
        <f>+'[1]REVeXP'!A88</f>
        <v>   ALMA S. MAGLANA</v>
      </c>
      <c r="B82" s="238"/>
      <c r="C82" s="221" t="s">
        <v>256</v>
      </c>
      <c r="D82" s="218"/>
      <c r="E82" s="224"/>
      <c r="F82" s="234"/>
    </row>
    <row r="83" spans="1:7" ht="12.75">
      <c r="A83" s="84" t="s">
        <v>419</v>
      </c>
      <c r="B83" s="225"/>
      <c r="C83" s="225"/>
      <c r="D83" s="217" t="s">
        <v>253</v>
      </c>
      <c r="E83" s="224"/>
      <c r="F83" s="234"/>
      <c r="G83" s="234"/>
    </row>
    <row r="84" ht="12" customHeight="1">
      <c r="E84" s="224"/>
    </row>
    <row r="85" ht="12" customHeight="1">
      <c r="E85" s="218"/>
    </row>
    <row r="86" spans="4:5" ht="15.75" customHeight="1">
      <c r="D86" s="234"/>
      <c r="E86" s="224"/>
    </row>
    <row r="87" ht="16.5" customHeight="1">
      <c r="E87" s="224"/>
    </row>
    <row r="88" ht="12.75">
      <c r="E88" s="224"/>
    </row>
    <row r="89" ht="12.75">
      <c r="E89" s="224"/>
    </row>
    <row r="90" spans="5:6" ht="12.75">
      <c r="E90" s="239"/>
      <c r="F90" s="240"/>
    </row>
    <row r="91" spans="5:6" ht="12.75">
      <c r="E91" s="239"/>
      <c r="F91" s="240"/>
    </row>
    <row r="92" spans="5:6" ht="12.75">
      <c r="E92" s="243"/>
      <c r="F92" s="240"/>
    </row>
    <row r="93" spans="5:6" ht="12.75">
      <c r="E93" s="224"/>
      <c r="F93" s="240"/>
    </row>
    <row r="94" spans="5:7" ht="12.75">
      <c r="E94" s="224"/>
      <c r="F94" s="234"/>
      <c r="G94" s="234"/>
    </row>
    <row r="95" ht="12.75">
      <c r="E95" s="224"/>
    </row>
    <row r="96" ht="12.75">
      <c r="E96" s="224"/>
    </row>
    <row r="97" spans="5:6" ht="12.75">
      <c r="E97" s="224"/>
      <c r="F97" s="234"/>
    </row>
    <row r="98" spans="5:6" ht="12.75">
      <c r="E98" s="224"/>
      <c r="F98" s="234"/>
    </row>
    <row r="99" spans="5:6" ht="12.75">
      <c r="E99" s="224"/>
      <c r="F99" s="234"/>
    </row>
    <row r="100" spans="5:6" ht="12.75">
      <c r="E100" s="224"/>
      <c r="F100" s="234"/>
    </row>
    <row r="101" spans="5:6" ht="12.75">
      <c r="E101" s="224"/>
      <c r="F101" s="234"/>
    </row>
    <row r="102" ht="12.75">
      <c r="E102" s="224"/>
    </row>
    <row r="103" ht="12.75">
      <c r="E103" s="224"/>
    </row>
    <row r="104" ht="12.75">
      <c r="E104" s="224"/>
    </row>
    <row r="105" ht="12.75">
      <c r="E105" s="224"/>
    </row>
    <row r="106" ht="12.75">
      <c r="E106" s="224"/>
    </row>
    <row r="107" spans="5:6" ht="12.75">
      <c r="E107" s="224"/>
      <c r="F107" s="240"/>
    </row>
    <row r="108" spans="5:6" ht="12.75">
      <c r="E108" s="224"/>
      <c r="F108" s="240"/>
    </row>
    <row r="109" spans="5:6" ht="12.75">
      <c r="E109" s="224"/>
      <c r="F109" s="240"/>
    </row>
    <row r="110" spans="5:6" ht="12.75">
      <c r="E110" s="224"/>
      <c r="F110" s="240"/>
    </row>
    <row r="111" spans="5:6" ht="12.75">
      <c r="E111" s="224"/>
      <c r="F111" s="234"/>
    </row>
    <row r="112" spans="5:6" ht="12.75">
      <c r="E112" s="239"/>
      <c r="F112" s="234"/>
    </row>
    <row r="113" ht="12.75">
      <c r="E113" s="243"/>
    </row>
    <row r="114" spans="5:6" ht="12.75">
      <c r="E114" s="243"/>
      <c r="F114" s="240"/>
    </row>
    <row r="115" spans="5:6" ht="12.75">
      <c r="E115" s="225"/>
      <c r="F115" s="240"/>
    </row>
    <row r="116" ht="12.75">
      <c r="E116" s="225"/>
    </row>
    <row r="117" ht="12.75">
      <c r="E117" s="225"/>
    </row>
    <row r="118" ht="12.75" customHeight="1">
      <c r="E118" s="225"/>
    </row>
    <row r="119" ht="12.75" customHeight="1">
      <c r="E119" s="225"/>
    </row>
    <row r="120" ht="12.75" customHeight="1">
      <c r="E120" s="225"/>
    </row>
    <row r="121" ht="12.75">
      <c r="E121" s="218"/>
    </row>
    <row r="122" ht="15" customHeight="1">
      <c r="E122" s="225"/>
    </row>
    <row r="123" spans="7:9" ht="12.75">
      <c r="G123" s="249"/>
      <c r="H123" s="249"/>
      <c r="I123" s="249"/>
    </row>
    <row r="124" spans="7:9" ht="12.75">
      <c r="G124" s="250"/>
      <c r="H124" s="250"/>
      <c r="I124" s="250"/>
    </row>
    <row r="125" spans="7:9" ht="12.75">
      <c r="G125" s="251"/>
      <c r="H125" s="251"/>
      <c r="I125" s="251"/>
    </row>
    <row r="132" spans="1:4" ht="12.75">
      <c r="A132" s="252"/>
      <c r="B132" s="252"/>
      <c r="C132" s="252"/>
      <c r="D132" s="252"/>
    </row>
    <row r="133" spans="1:4" ht="12.75">
      <c r="A133" s="252"/>
      <c r="B133" s="252"/>
      <c r="C133" s="252"/>
      <c r="D133" s="252"/>
    </row>
    <row r="134" spans="1:4" ht="12.75">
      <c r="A134" s="252"/>
      <c r="B134" s="252"/>
      <c r="C134" s="252"/>
      <c r="D134" s="252"/>
    </row>
    <row r="135" spans="1:4" ht="12.75">
      <c r="A135" s="252"/>
      <c r="B135" s="252"/>
      <c r="C135" s="252"/>
      <c r="D135" s="252"/>
    </row>
    <row r="136" spans="1:4" ht="12.75">
      <c r="A136" s="252"/>
      <c r="B136" s="252"/>
      <c r="C136" s="252"/>
      <c r="D136" s="252"/>
    </row>
    <row r="137" spans="1:4" ht="12.75">
      <c r="A137" s="252"/>
      <c r="B137" s="252"/>
      <c r="C137" s="252"/>
      <c r="D137" s="252"/>
    </row>
    <row r="138" spans="1:4" ht="12.75">
      <c r="A138" s="252"/>
      <c r="B138" s="252"/>
      <c r="C138" s="252"/>
      <c r="D138" s="252"/>
    </row>
    <row r="139" spans="1:4" ht="12.75">
      <c r="A139" s="252"/>
      <c r="B139" s="252"/>
      <c r="C139" s="252"/>
      <c r="D139" s="252"/>
    </row>
    <row r="140" spans="1:4" ht="12.75">
      <c r="A140" s="252"/>
      <c r="B140" s="252"/>
      <c r="C140" s="252"/>
      <c r="D140" s="252"/>
    </row>
    <row r="141" spans="1:4" ht="12.75">
      <c r="A141" s="252"/>
      <c r="B141" s="252"/>
      <c r="C141" s="252"/>
      <c r="D141" s="252"/>
    </row>
    <row r="142" spans="1:4" ht="12.75">
      <c r="A142" s="252"/>
      <c r="B142" s="252"/>
      <c r="C142" s="252"/>
      <c r="D142" s="252"/>
    </row>
    <row r="143" spans="1:4" ht="12.75">
      <c r="A143" s="252"/>
      <c r="B143" s="252"/>
      <c r="C143" s="252"/>
      <c r="D143" s="252"/>
    </row>
    <row r="144" spans="1:4" ht="12.75">
      <c r="A144" s="252"/>
      <c r="B144" s="252"/>
      <c r="C144" s="252"/>
      <c r="D144" s="252"/>
    </row>
    <row r="145" spans="1:4" ht="12.75">
      <c r="A145" s="252"/>
      <c r="B145" s="252"/>
      <c r="C145" s="252"/>
      <c r="D145" s="252"/>
    </row>
    <row r="146" spans="1:4" ht="12.75">
      <c r="A146" s="252"/>
      <c r="B146" s="252"/>
      <c r="C146" s="252"/>
      <c r="D146" s="252"/>
    </row>
    <row r="147" spans="1:4" ht="12.75">
      <c r="A147" s="252"/>
      <c r="B147" s="252"/>
      <c r="C147" s="252"/>
      <c r="D147" s="252"/>
    </row>
    <row r="148" spans="1:4" ht="12.75">
      <c r="A148" s="252"/>
      <c r="B148" s="252"/>
      <c r="C148" s="252"/>
      <c r="D148" s="252"/>
    </row>
    <row r="149" spans="1:4" ht="12.75">
      <c r="A149" s="252"/>
      <c r="B149" s="252"/>
      <c r="C149" s="252"/>
      <c r="D149" s="252"/>
    </row>
    <row r="150" spans="1:4" ht="12.75">
      <c r="A150" s="252"/>
      <c r="B150" s="252"/>
      <c r="C150" s="252"/>
      <c r="D150" s="252"/>
    </row>
    <row r="151" spans="1:4" ht="12.75">
      <c r="A151" s="252"/>
      <c r="B151" s="252"/>
      <c r="C151" s="252"/>
      <c r="D151" s="252"/>
    </row>
    <row r="152" spans="1:4" ht="12.75">
      <c r="A152" s="252"/>
      <c r="B152" s="252"/>
      <c r="C152" s="252"/>
      <c r="D152" s="252"/>
    </row>
    <row r="153" spans="1:4" ht="12.75">
      <c r="A153" s="252"/>
      <c r="B153" s="252"/>
      <c r="C153" s="252"/>
      <c r="D153" s="252"/>
    </row>
    <row r="154" spans="1:4" ht="12.75">
      <c r="A154" s="252"/>
      <c r="B154" s="252"/>
      <c r="C154" s="252"/>
      <c r="D154" s="252"/>
    </row>
    <row r="155" spans="1:4" ht="12.75">
      <c r="A155" s="252"/>
      <c r="B155" s="252"/>
      <c r="C155" s="252"/>
      <c r="D155" s="252"/>
    </row>
    <row r="156" spans="1:4" ht="12.75">
      <c r="A156" s="252"/>
      <c r="B156" s="252"/>
      <c r="C156" s="252"/>
      <c r="D156" s="252"/>
    </row>
    <row r="157" spans="1:4" ht="12.75">
      <c r="A157" s="252"/>
      <c r="B157" s="252"/>
      <c r="C157" s="252"/>
      <c r="D157" s="252"/>
    </row>
    <row r="158" spans="1:4" ht="12.75">
      <c r="A158" s="252"/>
      <c r="B158" s="252"/>
      <c r="C158" s="252"/>
      <c r="D158" s="252"/>
    </row>
    <row r="159" spans="1:4" ht="12.75">
      <c r="A159" s="252"/>
      <c r="B159" s="252"/>
      <c r="C159" s="252"/>
      <c r="D159" s="252"/>
    </row>
    <row r="160" spans="1:4" ht="12.75">
      <c r="A160" s="252"/>
      <c r="B160" s="252"/>
      <c r="C160" s="252"/>
      <c r="D160" s="252"/>
    </row>
    <row r="161" spans="1:4" ht="12.75">
      <c r="A161" s="252"/>
      <c r="B161" s="252"/>
      <c r="C161" s="252"/>
      <c r="D161" s="252"/>
    </row>
    <row r="162" spans="1:4" ht="12.75">
      <c r="A162" s="252"/>
      <c r="B162" s="252"/>
      <c r="C162" s="252"/>
      <c r="D162" s="252"/>
    </row>
    <row r="163" spans="1:4" ht="12.75">
      <c r="A163" s="252"/>
      <c r="B163" s="252"/>
      <c r="C163" s="252"/>
      <c r="D163" s="252"/>
    </row>
    <row r="164" spans="1:4" ht="12.75">
      <c r="A164" s="252"/>
      <c r="B164" s="252"/>
      <c r="C164" s="252"/>
      <c r="D164" s="252"/>
    </row>
    <row r="165" spans="1:4" ht="12.75">
      <c r="A165" s="252"/>
      <c r="B165" s="252"/>
      <c r="C165" s="252"/>
      <c r="D165" s="252"/>
    </row>
    <row r="166" spans="1:4" ht="12.75">
      <c r="A166" s="252"/>
      <c r="B166" s="252"/>
      <c r="C166" s="252"/>
      <c r="D166" s="252"/>
    </row>
    <row r="167" spans="1:4" ht="12.75">
      <c r="A167" s="252"/>
      <c r="B167" s="252"/>
      <c r="C167" s="252"/>
      <c r="D167" s="252"/>
    </row>
    <row r="168" spans="1:4" ht="12.75">
      <c r="A168" s="252"/>
      <c r="B168" s="252"/>
      <c r="C168" s="252"/>
      <c r="D168" s="252"/>
    </row>
    <row r="169" spans="1:4" ht="12.75">
      <c r="A169" s="252"/>
      <c r="B169" s="252"/>
      <c r="C169" s="252"/>
      <c r="D169" s="252"/>
    </row>
    <row r="170" spans="1:4" ht="12.75">
      <c r="A170" s="252"/>
      <c r="B170" s="252"/>
      <c r="C170" s="252"/>
      <c r="D170" s="252"/>
    </row>
    <row r="171" spans="1:5" ht="12.75">
      <c r="A171" s="252"/>
      <c r="B171" s="252"/>
      <c r="C171" s="252"/>
      <c r="D171" s="252"/>
      <c r="E171" s="252"/>
    </row>
    <row r="172" spans="1:5" ht="12.75">
      <c r="A172" s="252"/>
      <c r="B172" s="252"/>
      <c r="C172" s="252"/>
      <c r="D172" s="252"/>
      <c r="E172" s="252"/>
    </row>
    <row r="173" spans="1:5" ht="12.75">
      <c r="A173" s="252"/>
      <c r="B173" s="252"/>
      <c r="C173" s="252"/>
      <c r="D173" s="252"/>
      <c r="E173" s="252"/>
    </row>
    <row r="174" spans="1:5" ht="12.75">
      <c r="A174" s="252"/>
      <c r="B174" s="252"/>
      <c r="C174" s="252"/>
      <c r="D174" s="252"/>
      <c r="E174" s="252"/>
    </row>
    <row r="175" spans="1:5" ht="12.75">
      <c r="A175" s="252"/>
      <c r="B175" s="252"/>
      <c r="C175" s="252"/>
      <c r="D175" s="252"/>
      <c r="E175" s="252"/>
    </row>
    <row r="176" spans="1:5" ht="12.75">
      <c r="A176" s="252"/>
      <c r="B176" s="252"/>
      <c r="C176" s="252"/>
      <c r="D176" s="252"/>
      <c r="E176" s="252"/>
    </row>
    <row r="177" spans="1:5" ht="12.75">
      <c r="A177" s="252"/>
      <c r="B177" s="252"/>
      <c r="C177" s="252"/>
      <c r="D177" s="252"/>
      <c r="E177" s="252"/>
    </row>
    <row r="178" spans="1:5" ht="12.75">
      <c r="A178" s="252"/>
      <c r="B178" s="252"/>
      <c r="C178" s="252"/>
      <c r="D178" s="252"/>
      <c r="E178" s="252"/>
    </row>
    <row r="179" spans="1:5" ht="12.75">
      <c r="A179" s="252"/>
      <c r="B179" s="252"/>
      <c r="C179" s="252"/>
      <c r="D179" s="252"/>
      <c r="E179" s="252"/>
    </row>
    <row r="180" spans="1:5" ht="12.75">
      <c r="A180" s="252"/>
      <c r="B180" s="252"/>
      <c r="C180" s="252"/>
      <c r="D180" s="252"/>
      <c r="E180" s="252"/>
    </row>
    <row r="181" spans="1:5" ht="12.75">
      <c r="A181" s="252"/>
      <c r="B181" s="252"/>
      <c r="C181" s="252"/>
      <c r="D181" s="252"/>
      <c r="E181" s="252"/>
    </row>
    <row r="182" spans="1:5" ht="12.75">
      <c r="A182" s="252"/>
      <c r="B182" s="252"/>
      <c r="C182" s="252"/>
      <c r="D182" s="252"/>
      <c r="E182" s="252"/>
    </row>
    <row r="183" spans="1:5" ht="12.75">
      <c r="A183" s="252"/>
      <c r="B183" s="252"/>
      <c r="C183" s="252"/>
      <c r="D183" s="252"/>
      <c r="E183" s="252"/>
    </row>
    <row r="184" spans="1:5" ht="12.75">
      <c r="A184" s="252"/>
      <c r="B184" s="252"/>
      <c r="C184" s="252"/>
      <c r="D184" s="252"/>
      <c r="E184" s="252"/>
    </row>
    <row r="185" spans="1:5" ht="12.75">
      <c r="A185" s="252"/>
      <c r="B185" s="252"/>
      <c r="C185" s="252"/>
      <c r="D185" s="252"/>
      <c r="E185" s="252"/>
    </row>
    <row r="186" spans="1:5" ht="12.75">
      <c r="A186" s="252"/>
      <c r="B186" s="252"/>
      <c r="C186" s="252"/>
      <c r="D186" s="252"/>
      <c r="E186" s="252"/>
    </row>
    <row r="187" spans="1:5" ht="12.75">
      <c r="A187" s="252"/>
      <c r="B187" s="252"/>
      <c r="C187" s="252"/>
      <c r="D187" s="252"/>
      <c r="E187" s="252"/>
    </row>
    <row r="188" spans="1:5" ht="12.75">
      <c r="A188" s="252"/>
      <c r="B188" s="252"/>
      <c r="C188" s="252"/>
      <c r="D188" s="252"/>
      <c r="E188" s="252"/>
    </row>
    <row r="189" spans="1:5" ht="12.75">
      <c r="A189" s="252"/>
      <c r="B189" s="252"/>
      <c r="C189" s="252"/>
      <c r="D189" s="252"/>
      <c r="E189" s="252"/>
    </row>
    <row r="190" spans="1:5" ht="12.75">
      <c r="A190" s="252"/>
      <c r="B190" s="252"/>
      <c r="C190" s="252"/>
      <c r="D190" s="252"/>
      <c r="E190" s="252"/>
    </row>
    <row r="191" spans="1:5" ht="12.75">
      <c r="A191" s="252"/>
      <c r="B191" s="252"/>
      <c r="C191" s="252"/>
      <c r="D191" s="252"/>
      <c r="E191" s="252"/>
    </row>
    <row r="192" spans="1:5" ht="12.75">
      <c r="A192" s="252"/>
      <c r="B192" s="252"/>
      <c r="C192" s="252"/>
      <c r="D192" s="252"/>
      <c r="E192" s="252"/>
    </row>
    <row r="193" spans="1:5" ht="12.75">
      <c r="A193" s="252"/>
      <c r="B193" s="252"/>
      <c r="C193" s="252"/>
      <c r="D193" s="252"/>
      <c r="E193" s="252"/>
    </row>
    <row r="194" spans="1:5" ht="12.75">
      <c r="A194" s="252"/>
      <c r="B194" s="252"/>
      <c r="C194" s="252"/>
      <c r="D194" s="252"/>
      <c r="E194" s="252"/>
    </row>
    <row r="195" spans="1:5" ht="12.75">
      <c r="A195" s="252"/>
      <c r="B195" s="252"/>
      <c r="C195" s="252"/>
      <c r="D195" s="252"/>
      <c r="E195" s="252"/>
    </row>
    <row r="196" spans="1:5" ht="12.75">
      <c r="A196" s="252"/>
      <c r="B196" s="252"/>
      <c r="C196" s="252"/>
      <c r="D196" s="252"/>
      <c r="E196" s="252"/>
    </row>
    <row r="197" spans="1:5" ht="12.75">
      <c r="A197" s="252"/>
      <c r="B197" s="252"/>
      <c r="C197" s="252"/>
      <c r="D197" s="252"/>
      <c r="E197" s="252"/>
    </row>
    <row r="198" spans="1:5" ht="12.75">
      <c r="A198" s="252"/>
      <c r="B198" s="252"/>
      <c r="C198" s="252"/>
      <c r="D198" s="252"/>
      <c r="E198" s="252"/>
    </row>
    <row r="199" spans="1:5" ht="12.75">
      <c r="A199" s="252"/>
      <c r="B199" s="252"/>
      <c r="C199" s="252"/>
      <c r="D199" s="252"/>
      <c r="E199" s="252"/>
    </row>
    <row r="200" spans="1:5" ht="12.75">
      <c r="A200" s="252"/>
      <c r="B200" s="252"/>
      <c r="C200" s="252"/>
      <c r="D200" s="252"/>
      <c r="E200" s="252"/>
    </row>
    <row r="201" spans="1:5" ht="12.75">
      <c r="A201" s="252"/>
      <c r="B201" s="252"/>
      <c r="C201" s="252"/>
      <c r="D201" s="252"/>
      <c r="E201" s="252"/>
    </row>
    <row r="202" spans="1:5" ht="12.75">
      <c r="A202" s="252"/>
      <c r="B202" s="252"/>
      <c r="C202" s="252"/>
      <c r="D202" s="252"/>
      <c r="E202" s="252"/>
    </row>
    <row r="203" spans="1:5" ht="12.75">
      <c r="A203" s="252"/>
      <c r="B203" s="252"/>
      <c r="C203" s="252"/>
      <c r="D203" s="252"/>
      <c r="E203" s="252"/>
    </row>
    <row r="204" spans="1:5" ht="12.75">
      <c r="A204" s="252"/>
      <c r="B204" s="252"/>
      <c r="C204" s="252"/>
      <c r="D204" s="252"/>
      <c r="E204" s="252"/>
    </row>
    <row r="205" spans="1:5" ht="12.75">
      <c r="A205" s="252"/>
      <c r="B205" s="252"/>
      <c r="C205" s="252"/>
      <c r="D205" s="252"/>
      <c r="E205" s="252"/>
    </row>
    <row r="206" spans="1:5" ht="12.75">
      <c r="A206" s="252"/>
      <c r="B206" s="252"/>
      <c r="C206" s="252"/>
      <c r="D206" s="252"/>
      <c r="E206" s="252"/>
    </row>
    <row r="207" spans="1:5" ht="12.75">
      <c r="A207" s="252"/>
      <c r="B207" s="252"/>
      <c r="C207" s="252"/>
      <c r="D207" s="252"/>
      <c r="E207" s="252"/>
    </row>
    <row r="208" spans="1:5" ht="12.75">
      <c r="A208" s="252"/>
      <c r="B208" s="252"/>
      <c r="C208" s="252"/>
      <c r="D208" s="252"/>
      <c r="E208" s="252"/>
    </row>
    <row r="209" spans="1:5" ht="12.75">
      <c r="A209" s="252"/>
      <c r="B209" s="252"/>
      <c r="C209" s="252"/>
      <c r="D209" s="252"/>
      <c r="E209" s="252"/>
    </row>
    <row r="210" spans="1:5" ht="12.75">
      <c r="A210" s="252"/>
      <c r="B210" s="252"/>
      <c r="C210" s="252"/>
      <c r="D210" s="252"/>
      <c r="E210" s="252"/>
    </row>
    <row r="211" spans="1:5" ht="12.75">
      <c r="A211" s="252"/>
      <c r="B211" s="252"/>
      <c r="C211" s="252"/>
      <c r="D211" s="252"/>
      <c r="E211" s="252"/>
    </row>
    <row r="212" spans="1:5" ht="12.75">
      <c r="A212" s="252"/>
      <c r="B212" s="252"/>
      <c r="C212" s="252"/>
      <c r="D212" s="252"/>
      <c r="E212" s="252"/>
    </row>
    <row r="213" spans="1:5" ht="12.75">
      <c r="A213" s="252"/>
      <c r="B213" s="252"/>
      <c r="C213" s="252"/>
      <c r="D213" s="252"/>
      <c r="E213" s="252"/>
    </row>
    <row r="214" spans="1:5" ht="12.75">
      <c r="A214" s="252"/>
      <c r="B214" s="252"/>
      <c r="C214" s="252"/>
      <c r="D214" s="252"/>
      <c r="E214" s="252"/>
    </row>
    <row r="215" spans="1:5" ht="12.75">
      <c r="A215" s="252"/>
      <c r="B215" s="252"/>
      <c r="C215" s="252"/>
      <c r="D215" s="252"/>
      <c r="E215" s="252"/>
    </row>
    <row r="216" spans="1:5" ht="12.75">
      <c r="A216" s="252"/>
      <c r="B216" s="252"/>
      <c r="C216" s="252"/>
      <c r="D216" s="252"/>
      <c r="E216" s="252"/>
    </row>
    <row r="217" spans="1:5" ht="12.75">
      <c r="A217" s="252"/>
      <c r="B217" s="252"/>
      <c r="C217" s="252"/>
      <c r="D217" s="252"/>
      <c r="E217" s="252"/>
    </row>
    <row r="218" spans="1:5" ht="12.75">
      <c r="A218" s="252"/>
      <c r="B218" s="252"/>
      <c r="C218" s="252"/>
      <c r="D218" s="252"/>
      <c r="E218" s="252"/>
    </row>
    <row r="219" spans="1:5" ht="12.75">
      <c r="A219" s="252"/>
      <c r="B219" s="252"/>
      <c r="C219" s="252"/>
      <c r="D219" s="252"/>
      <c r="E219" s="252"/>
    </row>
    <row r="220" spans="1:5" ht="12.75">
      <c r="A220" s="252"/>
      <c r="B220" s="252"/>
      <c r="C220" s="252"/>
      <c r="D220" s="252"/>
      <c r="E220" s="252"/>
    </row>
    <row r="221" spans="1:5" ht="12.75">
      <c r="A221" s="252"/>
      <c r="B221" s="252"/>
      <c r="C221" s="252"/>
      <c r="D221" s="252"/>
      <c r="E221" s="252"/>
    </row>
    <row r="222" spans="1:5" ht="12.75">
      <c r="A222" s="252"/>
      <c r="B222" s="252"/>
      <c r="C222" s="252"/>
      <c r="D222" s="252"/>
      <c r="E222" s="252"/>
    </row>
    <row r="223" spans="1:5" ht="12.75">
      <c r="A223" s="252"/>
      <c r="B223" s="252"/>
      <c r="C223" s="252"/>
      <c r="D223" s="252"/>
      <c r="E223" s="252"/>
    </row>
    <row r="224" spans="1:5" ht="12.75">
      <c r="A224" s="252"/>
      <c r="B224" s="252"/>
      <c r="C224" s="252"/>
      <c r="D224" s="252"/>
      <c r="E224" s="252"/>
    </row>
    <row r="225" spans="1:5" ht="12.75">
      <c r="A225" s="252"/>
      <c r="B225" s="252"/>
      <c r="C225" s="252"/>
      <c r="D225" s="252"/>
      <c r="E225" s="252"/>
    </row>
    <row r="226" spans="1:5" ht="12.75">
      <c r="A226" s="252"/>
      <c r="B226" s="252"/>
      <c r="C226" s="252"/>
      <c r="D226" s="252"/>
      <c r="E226" s="252"/>
    </row>
    <row r="227" spans="1:5" ht="12.75">
      <c r="A227" s="252"/>
      <c r="B227" s="252"/>
      <c r="C227" s="252"/>
      <c r="D227" s="252"/>
      <c r="E227" s="252"/>
    </row>
    <row r="228" spans="1:5" ht="12.75">
      <c r="A228" s="252"/>
      <c r="B228" s="252"/>
      <c r="C228" s="252"/>
      <c r="D228" s="252"/>
      <c r="E228" s="252"/>
    </row>
    <row r="229" spans="1:5" ht="12.75">
      <c r="A229" s="252"/>
      <c r="B229" s="252"/>
      <c r="C229" s="252"/>
      <c r="D229" s="252"/>
      <c r="E229" s="252"/>
    </row>
    <row r="230" spans="1:5" ht="12.75">
      <c r="A230" s="252"/>
      <c r="B230" s="252"/>
      <c r="C230" s="252"/>
      <c r="D230" s="252"/>
      <c r="E230" s="252"/>
    </row>
    <row r="231" spans="1:5" ht="12.75">
      <c r="A231" s="252"/>
      <c r="B231" s="252"/>
      <c r="C231" s="252"/>
      <c r="D231" s="252"/>
      <c r="E231" s="252"/>
    </row>
    <row r="232" spans="1:5" ht="12.75">
      <c r="A232" s="252"/>
      <c r="B232" s="252"/>
      <c r="C232" s="252"/>
      <c r="D232" s="252"/>
      <c r="E232" s="252"/>
    </row>
    <row r="233" spans="1:5" ht="12.75">
      <c r="A233" s="252"/>
      <c r="B233" s="252"/>
      <c r="C233" s="252"/>
      <c r="D233" s="252"/>
      <c r="E233" s="252"/>
    </row>
    <row r="234" spans="1:5" ht="12.75">
      <c r="A234" s="252"/>
      <c r="B234" s="252"/>
      <c r="C234" s="252"/>
      <c r="D234" s="252"/>
      <c r="E234" s="252"/>
    </row>
    <row r="235" spans="1:5" ht="12.75">
      <c r="A235" s="252"/>
      <c r="B235" s="252"/>
      <c r="C235" s="252"/>
      <c r="D235" s="252"/>
      <c r="E235" s="252"/>
    </row>
    <row r="236" spans="1:5" ht="12.75">
      <c r="A236" s="252"/>
      <c r="B236" s="252"/>
      <c r="C236" s="252"/>
      <c r="D236" s="252"/>
      <c r="E236" s="252"/>
    </row>
    <row r="237" spans="1:5" ht="12.75">
      <c r="A237" s="252"/>
      <c r="B237" s="252"/>
      <c r="C237" s="252"/>
      <c r="D237" s="252"/>
      <c r="E237" s="252"/>
    </row>
    <row r="238" spans="1:5" ht="12.75">
      <c r="A238" s="252"/>
      <c r="B238" s="252"/>
      <c r="C238" s="252"/>
      <c r="D238" s="252"/>
      <c r="E238" s="252"/>
    </row>
    <row r="239" spans="1:5" ht="12.75">
      <c r="A239" s="252"/>
      <c r="B239" s="252"/>
      <c r="C239" s="252"/>
      <c r="D239" s="252"/>
      <c r="E239" s="252"/>
    </row>
    <row r="240" spans="1:5" ht="12.75">
      <c r="A240" s="252"/>
      <c r="B240" s="252"/>
      <c r="C240" s="252"/>
      <c r="D240" s="252"/>
      <c r="E240" s="252"/>
    </row>
    <row r="241" spans="1:5" ht="12.75">
      <c r="A241" s="252"/>
      <c r="B241" s="252"/>
      <c r="C241" s="252"/>
      <c r="D241" s="252"/>
      <c r="E241" s="252"/>
    </row>
    <row r="242" spans="1:5" ht="12.75">
      <c r="A242" s="252"/>
      <c r="B242" s="252"/>
      <c r="C242" s="252"/>
      <c r="D242" s="252"/>
      <c r="E242" s="252"/>
    </row>
    <row r="243" spans="1:5" ht="12.75">
      <c r="A243" s="252"/>
      <c r="B243" s="252"/>
      <c r="C243" s="252"/>
      <c r="D243" s="252"/>
      <c r="E243" s="252"/>
    </row>
    <row r="244" spans="1:5" ht="12.75">
      <c r="A244" s="252"/>
      <c r="B244" s="252"/>
      <c r="C244" s="252"/>
      <c r="D244" s="252"/>
      <c r="E244" s="252"/>
    </row>
    <row r="245" spans="1:5" ht="12.75">
      <c r="A245" s="252"/>
      <c r="B245" s="252"/>
      <c r="C245" s="252"/>
      <c r="D245" s="252"/>
      <c r="E245" s="252"/>
    </row>
    <row r="246" spans="1:5" ht="12.75">
      <c r="A246" s="252"/>
      <c r="B246" s="252"/>
      <c r="C246" s="252"/>
      <c r="D246" s="252"/>
      <c r="E246" s="252"/>
    </row>
    <row r="247" spans="1:5" ht="12.75">
      <c r="A247" s="252"/>
      <c r="B247" s="252"/>
      <c r="C247" s="252"/>
      <c r="D247" s="252"/>
      <c r="E247" s="252"/>
    </row>
    <row r="248" spans="1:5" ht="12.75">
      <c r="A248" s="252"/>
      <c r="B248" s="252"/>
      <c r="C248" s="252"/>
      <c r="D248" s="252"/>
      <c r="E248" s="252"/>
    </row>
    <row r="249" spans="1:5" ht="12.75">
      <c r="A249" s="252"/>
      <c r="B249" s="252"/>
      <c r="C249" s="252"/>
      <c r="D249" s="252"/>
      <c r="E249" s="252"/>
    </row>
    <row r="250" spans="1:5" ht="12.75">
      <c r="A250" s="252"/>
      <c r="B250" s="252"/>
      <c r="C250" s="252"/>
      <c r="D250" s="252"/>
      <c r="E250" s="252"/>
    </row>
    <row r="251" spans="1:5" ht="12.75">
      <c r="A251" s="252"/>
      <c r="B251" s="252"/>
      <c r="C251" s="252"/>
      <c r="D251" s="252"/>
      <c r="E251" s="252"/>
    </row>
    <row r="252" spans="1:5" ht="12.75">
      <c r="A252" s="252"/>
      <c r="B252" s="252"/>
      <c r="C252" s="252"/>
      <c r="D252" s="252"/>
      <c r="E252" s="252"/>
    </row>
    <row r="253" spans="1:5" ht="12.75">
      <c r="A253" s="252"/>
      <c r="B253" s="252"/>
      <c r="C253" s="252"/>
      <c r="D253" s="252"/>
      <c r="E253" s="252"/>
    </row>
    <row r="254" spans="1:5" ht="12.75">
      <c r="A254" s="252"/>
      <c r="B254" s="252"/>
      <c r="C254" s="252"/>
      <c r="D254" s="252"/>
      <c r="E254" s="252"/>
    </row>
    <row r="255" spans="1:5" ht="12.75">
      <c r="A255" s="252"/>
      <c r="B255" s="252"/>
      <c r="C255" s="252"/>
      <c r="D255" s="252"/>
      <c r="E255" s="252"/>
    </row>
    <row r="256" spans="1:5" ht="12.75">
      <c r="A256" s="252"/>
      <c r="B256" s="252"/>
      <c r="C256" s="252"/>
      <c r="D256" s="252"/>
      <c r="E256" s="252"/>
    </row>
    <row r="257" spans="1:5" ht="12.75">
      <c r="A257" s="252"/>
      <c r="B257" s="252"/>
      <c r="C257" s="252"/>
      <c r="D257" s="252"/>
      <c r="E257" s="252"/>
    </row>
    <row r="258" spans="1:5" ht="12.75">
      <c r="A258" s="252"/>
      <c r="B258" s="252"/>
      <c r="C258" s="252"/>
      <c r="D258" s="252"/>
      <c r="E258" s="252"/>
    </row>
    <row r="259" spans="1:5" ht="12.75">
      <c r="A259" s="252"/>
      <c r="B259" s="252"/>
      <c r="C259" s="252"/>
      <c r="D259" s="252"/>
      <c r="E259" s="252"/>
    </row>
    <row r="260" spans="1:5" ht="12.75">
      <c r="A260" s="252"/>
      <c r="B260" s="252"/>
      <c r="C260" s="252"/>
      <c r="D260" s="252"/>
      <c r="E260" s="252"/>
    </row>
    <row r="261" spans="1:5" ht="12.75">
      <c r="A261" s="252"/>
      <c r="B261" s="252"/>
      <c r="C261" s="252"/>
      <c r="D261" s="252"/>
      <c r="E261" s="252"/>
    </row>
    <row r="262" spans="1:5" ht="12.75">
      <c r="A262" s="252"/>
      <c r="B262" s="252"/>
      <c r="C262" s="252"/>
      <c r="D262" s="252"/>
      <c r="E262" s="252"/>
    </row>
    <row r="263" spans="1:5" ht="12.75">
      <c r="A263" s="252"/>
      <c r="B263" s="252"/>
      <c r="C263" s="252"/>
      <c r="D263" s="252"/>
      <c r="E263" s="252"/>
    </row>
    <row r="264" spans="1:5" ht="12.75">
      <c r="A264" s="252"/>
      <c r="B264" s="252"/>
      <c r="C264" s="252"/>
      <c r="D264" s="252"/>
      <c r="E264" s="252"/>
    </row>
    <row r="265" spans="1:5" ht="12.75">
      <c r="A265" s="252"/>
      <c r="B265" s="252"/>
      <c r="C265" s="252"/>
      <c r="D265" s="252"/>
      <c r="E265" s="252"/>
    </row>
    <row r="266" spans="1:5" ht="12.75">
      <c r="A266" s="252"/>
      <c r="B266" s="252"/>
      <c r="C266" s="252"/>
      <c r="D266" s="252"/>
      <c r="E266" s="252"/>
    </row>
    <row r="267" spans="1:5" ht="12.75">
      <c r="A267" s="252"/>
      <c r="B267" s="252"/>
      <c r="C267" s="252"/>
      <c r="D267" s="252"/>
      <c r="E267" s="252"/>
    </row>
    <row r="268" spans="1:5" ht="12.75">
      <c r="A268" s="252"/>
      <c r="B268" s="252"/>
      <c r="C268" s="252"/>
      <c r="D268" s="252"/>
      <c r="E268" s="252"/>
    </row>
    <row r="269" spans="1:5" ht="12.75">
      <c r="A269" s="252"/>
      <c r="B269" s="252"/>
      <c r="C269" s="252"/>
      <c r="D269" s="252"/>
      <c r="E269" s="252"/>
    </row>
    <row r="270" spans="1:5" ht="12.75">
      <c r="A270" s="252"/>
      <c r="B270" s="252"/>
      <c r="C270" s="252"/>
      <c r="D270" s="252"/>
      <c r="E270" s="252"/>
    </row>
    <row r="271" spans="1:5" ht="12.75">
      <c r="A271" s="252"/>
      <c r="B271" s="252"/>
      <c r="C271" s="252"/>
      <c r="D271" s="252"/>
      <c r="E271" s="252"/>
    </row>
    <row r="272" spans="1:5" ht="12.75">
      <c r="A272" s="252"/>
      <c r="B272" s="252"/>
      <c r="C272" s="252"/>
      <c r="D272" s="252"/>
      <c r="E272" s="252"/>
    </row>
    <row r="273" spans="1:5" ht="12.75">
      <c r="A273" s="252"/>
      <c r="B273" s="252"/>
      <c r="C273" s="252"/>
      <c r="D273" s="252"/>
      <c r="E273" s="252"/>
    </row>
    <row r="274" spans="1:5" ht="12.75">
      <c r="A274" s="252"/>
      <c r="B274" s="252"/>
      <c r="C274" s="252"/>
      <c r="D274" s="252"/>
      <c r="E274" s="252"/>
    </row>
    <row r="275" spans="1:5" ht="12.75">
      <c r="A275" s="252"/>
      <c r="B275" s="252"/>
      <c r="C275" s="252"/>
      <c r="D275" s="252"/>
      <c r="E275" s="252"/>
    </row>
    <row r="276" spans="1:5" ht="12.75">
      <c r="A276" s="252"/>
      <c r="B276" s="252"/>
      <c r="C276" s="252"/>
      <c r="D276" s="252"/>
      <c r="E276" s="252"/>
    </row>
    <row r="277" spans="1:5" ht="12.75">
      <c r="A277" s="252"/>
      <c r="B277" s="252"/>
      <c r="C277" s="252"/>
      <c r="D277" s="252"/>
      <c r="E277" s="252"/>
    </row>
    <row r="278" spans="1:5" ht="12.75">
      <c r="A278" s="252"/>
      <c r="B278" s="252"/>
      <c r="C278" s="252"/>
      <c r="D278" s="252"/>
      <c r="E278" s="252"/>
    </row>
    <row r="279" spans="1:5" ht="12.75">
      <c r="A279" s="252"/>
      <c r="B279" s="252"/>
      <c r="C279" s="252"/>
      <c r="D279" s="252"/>
      <c r="E279" s="252"/>
    </row>
    <row r="280" spans="1:5" ht="12.75">
      <c r="A280" s="252"/>
      <c r="B280" s="252"/>
      <c r="C280" s="252"/>
      <c r="D280" s="252"/>
      <c r="E280" s="252"/>
    </row>
    <row r="281" spans="1:5" ht="12.75">
      <c r="A281" s="252"/>
      <c r="B281" s="252"/>
      <c r="C281" s="252"/>
      <c r="D281" s="252"/>
      <c r="E281" s="252"/>
    </row>
    <row r="282" spans="1:5" ht="12.75">
      <c r="A282" s="252"/>
      <c r="B282" s="252"/>
      <c r="C282" s="252"/>
      <c r="D282" s="252"/>
      <c r="E282" s="252"/>
    </row>
    <row r="283" spans="1:5" ht="12.75">
      <c r="A283" s="252"/>
      <c r="B283" s="252"/>
      <c r="C283" s="252"/>
      <c r="D283" s="252"/>
      <c r="E283" s="252"/>
    </row>
    <row r="284" spans="1:5" ht="12.75">
      <c r="A284" s="252"/>
      <c r="B284" s="252"/>
      <c r="C284" s="252"/>
      <c r="D284" s="252"/>
      <c r="E284" s="252"/>
    </row>
    <row r="285" spans="1:5" ht="12.75">
      <c r="A285" s="252"/>
      <c r="B285" s="252"/>
      <c r="C285" s="252"/>
      <c r="D285" s="252"/>
      <c r="E285" s="252"/>
    </row>
    <row r="286" spans="1:5" ht="12.75">
      <c r="A286" s="252"/>
      <c r="B286" s="252"/>
      <c r="C286" s="252"/>
      <c r="D286" s="252"/>
      <c r="E286" s="252"/>
    </row>
    <row r="287" spans="1:5" ht="12.75">
      <c r="A287" s="252"/>
      <c r="B287" s="252"/>
      <c r="C287" s="252"/>
      <c r="D287" s="252"/>
      <c r="E287" s="252"/>
    </row>
    <row r="288" spans="1:5" ht="12.75">
      <c r="A288" s="252"/>
      <c r="B288" s="252"/>
      <c r="C288" s="252"/>
      <c r="D288" s="252"/>
      <c r="E288" s="252"/>
    </row>
    <row r="289" ht="12.75">
      <c r="E289" s="252"/>
    </row>
    <row r="290" ht="12.75">
      <c r="E290" s="252"/>
    </row>
    <row r="291" ht="12.75">
      <c r="E291" s="252"/>
    </row>
    <row r="292" ht="12.75">
      <c r="E292" s="252"/>
    </row>
    <row r="293" ht="12.75">
      <c r="E293" s="252"/>
    </row>
    <row r="294" ht="12.75">
      <c r="E294" s="252"/>
    </row>
    <row r="295" ht="12.75">
      <c r="E295" s="252"/>
    </row>
    <row r="296" ht="12.75">
      <c r="E296" s="252"/>
    </row>
    <row r="297" ht="12.75">
      <c r="E297" s="252"/>
    </row>
    <row r="298" ht="12.75">
      <c r="E298" s="252"/>
    </row>
    <row r="299" ht="12.75">
      <c r="E299" s="252"/>
    </row>
    <row r="300" ht="12.75">
      <c r="E300" s="252"/>
    </row>
    <row r="301" ht="12.75">
      <c r="E301" s="252"/>
    </row>
    <row r="302" ht="12.75">
      <c r="E302" s="252"/>
    </row>
    <row r="303" ht="12.75">
      <c r="E303" s="252"/>
    </row>
    <row r="304" ht="12.75">
      <c r="E304" s="252"/>
    </row>
    <row r="305" ht="12.75">
      <c r="E305" s="252"/>
    </row>
    <row r="306" ht="12.75">
      <c r="E306" s="252"/>
    </row>
    <row r="307" ht="12.75">
      <c r="E307" s="252"/>
    </row>
    <row r="308" ht="12.75">
      <c r="E308" s="252"/>
    </row>
    <row r="309" ht="12.75">
      <c r="E309" s="252"/>
    </row>
    <row r="310" ht="12.75">
      <c r="E310" s="252"/>
    </row>
    <row r="311" ht="12.75">
      <c r="E311" s="252"/>
    </row>
    <row r="312" ht="12.75">
      <c r="E312" s="252"/>
    </row>
    <row r="313" ht="12.75">
      <c r="E313" s="252"/>
    </row>
    <row r="314" ht="12.75">
      <c r="E314" s="252"/>
    </row>
    <row r="315" ht="12.75">
      <c r="E315" s="252"/>
    </row>
    <row r="316" ht="12.75">
      <c r="E316" s="252"/>
    </row>
    <row r="317" ht="12.75">
      <c r="E317" s="252"/>
    </row>
    <row r="318" ht="12.75">
      <c r="E318" s="252"/>
    </row>
    <row r="319" ht="12.75">
      <c r="E319" s="252"/>
    </row>
    <row r="320" ht="12.75">
      <c r="E320" s="252"/>
    </row>
    <row r="321" ht="12.75">
      <c r="E321" s="252"/>
    </row>
    <row r="322" ht="12.75">
      <c r="E322" s="252"/>
    </row>
    <row r="323" ht="12.75">
      <c r="E323" s="252"/>
    </row>
    <row r="324" ht="12.75">
      <c r="E324" s="252"/>
    </row>
    <row r="325" ht="12.75">
      <c r="E325" s="252"/>
    </row>
    <row r="326" ht="12.75">
      <c r="E326" s="252"/>
    </row>
    <row r="327" ht="12.75">
      <c r="E327" s="252"/>
    </row>
  </sheetData>
  <sheetProtection/>
  <mergeCells count="4">
    <mergeCell ref="A1:E1"/>
    <mergeCell ref="A2:E2"/>
    <mergeCell ref="A6:E6"/>
    <mergeCell ref="A48:D48"/>
  </mergeCells>
  <printOptions/>
  <pageMargins left="1.38" right="1.58" top="0.25" bottom="0.25" header="0.5" footer="0.5"/>
  <pageSetup horizontalDpi="300" verticalDpi="300" orientation="portrait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7"/>
  <sheetViews>
    <sheetView zoomScalePageLayoutView="0" workbookViewId="0" topLeftCell="A22">
      <selection activeCell="E54" sqref="E54"/>
    </sheetView>
  </sheetViews>
  <sheetFormatPr defaultColWidth="9.140625" defaultRowHeight="12.75"/>
  <cols>
    <col min="1" max="1" width="10.00390625" style="2" customWidth="1"/>
    <col min="2" max="2" width="3.57421875" style="2" customWidth="1"/>
    <col min="3" max="3" width="2.57421875" style="2" customWidth="1"/>
    <col min="4" max="4" width="36.7109375" style="2" customWidth="1"/>
    <col min="5" max="5" width="13.00390625" style="2" customWidth="1"/>
    <col min="6" max="6" width="14.8515625" style="2" customWidth="1"/>
    <col min="7" max="7" width="15.57421875" style="2" customWidth="1"/>
    <col min="8" max="8" width="9.140625" style="2" customWidth="1"/>
    <col min="9" max="9" width="9.8515625" style="2" bestFit="1" customWidth="1"/>
    <col min="10" max="10" width="16.7109375" style="2" customWidth="1"/>
    <col min="11" max="11" width="15.57421875" style="2" customWidth="1"/>
    <col min="12" max="12" width="14.8515625" style="2" customWidth="1"/>
    <col min="13" max="13" width="14.00390625" style="2" customWidth="1"/>
    <col min="14" max="14" width="10.28125" style="2" bestFit="1" customWidth="1"/>
    <col min="15" max="16384" width="9.140625" style="2" customWidth="1"/>
  </cols>
  <sheetData>
    <row r="1" spans="1:10" ht="20.25">
      <c r="A1" s="396" t="s">
        <v>18</v>
      </c>
      <c r="B1" s="396"/>
      <c r="C1" s="396"/>
      <c r="D1" s="396"/>
      <c r="E1" s="396"/>
      <c r="F1" s="396"/>
      <c r="G1" s="396"/>
      <c r="H1" s="396"/>
      <c r="I1" s="1"/>
      <c r="J1" s="1"/>
    </row>
    <row r="2" spans="1:10" ht="20.25">
      <c r="A2" s="397" t="s">
        <v>388</v>
      </c>
      <c r="B2" s="397"/>
      <c r="C2" s="397"/>
      <c r="D2" s="397"/>
      <c r="E2" s="397"/>
      <c r="F2" s="397"/>
      <c r="G2" s="397"/>
      <c r="H2" s="397"/>
      <c r="I2" s="3"/>
      <c r="J2" s="3"/>
    </row>
    <row r="3" spans="1:8" ht="38.25" customHeight="1">
      <c r="A3" s="4"/>
      <c r="B3" s="4"/>
      <c r="C3" s="4"/>
      <c r="D3" s="4"/>
      <c r="E3" s="4"/>
      <c r="F3" s="4"/>
      <c r="G3" s="4"/>
      <c r="H3" s="4"/>
    </row>
    <row r="4" spans="1:9" ht="20.25">
      <c r="A4" s="396" t="s">
        <v>389</v>
      </c>
      <c r="B4" s="396"/>
      <c r="C4" s="396"/>
      <c r="D4" s="396"/>
      <c r="E4" s="396"/>
      <c r="F4" s="396"/>
      <c r="G4" s="396"/>
      <c r="H4" s="396"/>
      <c r="I4" s="1"/>
    </row>
    <row r="5" spans="1:9" ht="12.75">
      <c r="A5" s="5"/>
      <c r="B5" s="5"/>
      <c r="C5" s="5"/>
      <c r="D5" s="5"/>
      <c r="E5" s="5"/>
      <c r="F5" s="5"/>
      <c r="G5" s="5"/>
      <c r="H5" s="5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390</v>
      </c>
      <c r="B7" s="7"/>
      <c r="C7" s="8"/>
      <c r="D7" s="9"/>
      <c r="E7" s="10" t="s">
        <v>391</v>
      </c>
      <c r="F7" s="10" t="s">
        <v>392</v>
      </c>
      <c r="G7" s="10" t="s">
        <v>393</v>
      </c>
      <c r="H7" s="11"/>
      <c r="I7" s="11"/>
    </row>
    <row r="8" spans="1:9" ht="12.75">
      <c r="A8" s="12">
        <v>2015</v>
      </c>
      <c r="B8" s="13"/>
      <c r="C8" s="14"/>
      <c r="D8" s="15"/>
      <c r="E8" s="16"/>
      <c r="F8" s="16"/>
      <c r="G8" s="16"/>
      <c r="H8" s="11"/>
      <c r="I8" s="11"/>
    </row>
    <row r="9" spans="1:9" ht="12.75">
      <c r="A9" s="20"/>
      <c r="B9" s="21"/>
      <c r="C9" s="21"/>
      <c r="D9" s="21"/>
      <c r="E9" s="21"/>
      <c r="F9" s="21"/>
      <c r="G9" s="22"/>
      <c r="H9" s="11"/>
      <c r="I9" s="11"/>
    </row>
    <row r="10" spans="1:9" ht="12.75">
      <c r="A10" s="23" t="s">
        <v>394</v>
      </c>
      <c r="B10" s="24" t="s">
        <v>404</v>
      </c>
      <c r="C10" s="25" t="s">
        <v>461</v>
      </c>
      <c r="D10" s="26"/>
      <c r="E10" s="53">
        <v>639</v>
      </c>
      <c r="F10" s="27">
        <f>+'REV&amp;EXP'!I7</f>
        <v>13017011.7</v>
      </c>
      <c r="G10" s="28"/>
      <c r="H10" s="11"/>
      <c r="I10" s="11"/>
    </row>
    <row r="11" spans="1:9" ht="12.75">
      <c r="A11" s="23"/>
      <c r="B11" s="27"/>
      <c r="C11" s="25" t="s">
        <v>317</v>
      </c>
      <c r="D11" s="26"/>
      <c r="E11" s="53">
        <v>649</v>
      </c>
      <c r="F11" s="27">
        <f>+'REV&amp;EXP'!I8</f>
        <v>466457.4</v>
      </c>
      <c r="G11" s="28"/>
      <c r="H11" s="11"/>
      <c r="I11" s="11"/>
    </row>
    <row r="12" spans="1:9" ht="12.75">
      <c r="A12" s="23"/>
      <c r="B12" s="27"/>
      <c r="C12" s="25" t="s">
        <v>289</v>
      </c>
      <c r="D12" s="26"/>
      <c r="E12" s="53">
        <v>648</v>
      </c>
      <c r="F12" s="27">
        <f>+'REV&amp;EXP'!I9</f>
        <v>218135</v>
      </c>
      <c r="G12" s="28"/>
      <c r="H12" s="11"/>
      <c r="I12" s="11"/>
    </row>
    <row r="13" spans="1:9" ht="12.75">
      <c r="A13" s="23"/>
      <c r="B13" s="27"/>
      <c r="C13" s="27"/>
      <c r="D13" s="27" t="s">
        <v>395</v>
      </c>
      <c r="E13" s="53">
        <v>999</v>
      </c>
      <c r="F13" s="27"/>
      <c r="G13" s="28">
        <f>+'REV&amp;EXP'!I10</f>
        <v>13701604.1</v>
      </c>
      <c r="H13" s="11"/>
      <c r="I13" s="11"/>
    </row>
    <row r="14" spans="1:9" ht="12.75">
      <c r="A14" s="23"/>
      <c r="B14" s="27"/>
      <c r="C14" s="27"/>
      <c r="D14" s="27" t="s">
        <v>396</v>
      </c>
      <c r="E14" s="53"/>
      <c r="F14" s="27"/>
      <c r="G14" s="28"/>
      <c r="H14" s="11"/>
      <c r="I14" s="11"/>
    </row>
    <row r="15" spans="1:9" ht="12.75">
      <c r="A15" s="23"/>
      <c r="B15" s="27"/>
      <c r="C15" s="27"/>
      <c r="D15" s="27"/>
      <c r="E15" s="53"/>
      <c r="F15" s="27"/>
      <c r="G15" s="28"/>
      <c r="H15" s="11"/>
      <c r="I15" s="11"/>
    </row>
    <row r="16" spans="1:9" ht="12.75">
      <c r="A16" s="23"/>
      <c r="B16" s="27"/>
      <c r="C16" s="27"/>
      <c r="D16" s="27"/>
      <c r="E16" s="53"/>
      <c r="F16" s="27"/>
      <c r="G16" s="28"/>
      <c r="H16" s="11"/>
      <c r="I16" s="11"/>
    </row>
    <row r="17" spans="1:7" ht="12.75">
      <c r="A17" s="23"/>
      <c r="B17" s="29" t="s">
        <v>405</v>
      </c>
      <c r="C17" s="25" t="s">
        <v>539</v>
      </c>
      <c r="D17" s="26"/>
      <c r="E17" s="54">
        <v>678</v>
      </c>
      <c r="F17" s="30">
        <f>+'REV&amp;EXP'!I73</f>
        <v>346782.74000000005</v>
      </c>
      <c r="G17" s="31"/>
    </row>
    <row r="18" spans="1:7" ht="12.75">
      <c r="A18" s="23"/>
      <c r="B18" s="26"/>
      <c r="C18" s="25" t="s">
        <v>308</v>
      </c>
      <c r="D18" s="26"/>
      <c r="E18" s="54">
        <v>612</v>
      </c>
      <c r="F18" s="30">
        <f>+'REV&amp;EXP'!I74</f>
        <v>16128.130000000001</v>
      </c>
      <c r="G18" s="31"/>
    </row>
    <row r="19" spans="1:7" ht="12.75">
      <c r="A19" s="23"/>
      <c r="B19" s="26"/>
      <c r="C19" s="26"/>
      <c r="D19" s="27" t="s">
        <v>395</v>
      </c>
      <c r="E19" s="54">
        <v>999</v>
      </c>
      <c r="F19" s="26"/>
      <c r="G19" s="32">
        <f>+'REV&amp;EXP'!I75</f>
        <v>362910.87000000005</v>
      </c>
    </row>
    <row r="20" spans="1:7" ht="12.75">
      <c r="A20" s="23"/>
      <c r="B20" s="26"/>
      <c r="C20" s="26"/>
      <c r="D20" s="26" t="s">
        <v>397</v>
      </c>
      <c r="E20" s="54"/>
      <c r="F20" s="26"/>
      <c r="G20" s="31"/>
    </row>
    <row r="21" spans="1:7" ht="12.75">
      <c r="A21" s="33"/>
      <c r="B21" s="26"/>
      <c r="C21" s="26"/>
      <c r="D21" s="26"/>
      <c r="E21" s="54"/>
      <c r="F21" s="26"/>
      <c r="G21" s="31"/>
    </row>
    <row r="22" spans="1:7" ht="12.75">
      <c r="A22" s="33"/>
      <c r="B22" s="26"/>
      <c r="C22" s="26"/>
      <c r="D22" s="26"/>
      <c r="E22" s="54"/>
      <c r="F22" s="26"/>
      <c r="G22" s="31"/>
    </row>
    <row r="23" spans="1:7" ht="12.75">
      <c r="A23" s="33"/>
      <c r="B23" s="29" t="s">
        <v>406</v>
      </c>
      <c r="C23" s="27" t="s">
        <v>395</v>
      </c>
      <c r="D23" s="26"/>
      <c r="E23" s="54">
        <v>999</v>
      </c>
      <c r="F23" s="30">
        <f>+'REV&amp;EXP'!I77</f>
        <v>1057479</v>
      </c>
      <c r="G23" s="31"/>
    </row>
    <row r="24" spans="1:7" ht="12.75">
      <c r="A24" s="33"/>
      <c r="B24" s="26"/>
      <c r="C24" s="26"/>
      <c r="D24" s="25" t="s">
        <v>345</v>
      </c>
      <c r="E24" s="54">
        <v>975</v>
      </c>
      <c r="F24" s="26"/>
      <c r="G24" s="32">
        <f>+'REV&amp;EXP'!I77</f>
        <v>1057479</v>
      </c>
    </row>
    <row r="25" spans="1:11" ht="12.75">
      <c r="A25" s="33"/>
      <c r="B25" s="26"/>
      <c r="C25" s="26"/>
      <c r="D25" s="26" t="s">
        <v>398</v>
      </c>
      <c r="E25" s="54"/>
      <c r="F25" s="26"/>
      <c r="G25" s="31"/>
      <c r="J25" s="17"/>
      <c r="K25" s="17"/>
    </row>
    <row r="26" spans="1:7" ht="12.75">
      <c r="A26" s="33"/>
      <c r="B26" s="26"/>
      <c r="C26" s="26"/>
      <c r="D26" s="26"/>
      <c r="E26" s="54"/>
      <c r="F26" s="26"/>
      <c r="G26" s="31"/>
    </row>
    <row r="27" spans="1:7" ht="12.75">
      <c r="A27" s="33"/>
      <c r="B27" s="26"/>
      <c r="C27" s="26"/>
      <c r="D27" s="26"/>
      <c r="E27" s="54"/>
      <c r="F27" s="26"/>
      <c r="G27" s="31"/>
    </row>
    <row r="28" spans="1:7" ht="12.75">
      <c r="A28" s="33"/>
      <c r="B28" s="29" t="s">
        <v>407</v>
      </c>
      <c r="C28" s="27" t="s">
        <v>395</v>
      </c>
      <c r="D28" s="26"/>
      <c r="E28" s="54">
        <v>999</v>
      </c>
      <c r="F28" s="27">
        <f>+'REV&amp;EXP'!I69</f>
        <v>317134.4</v>
      </c>
      <c r="G28" s="31"/>
    </row>
    <row r="29" spans="1:7" ht="12.75">
      <c r="A29" s="33"/>
      <c r="B29" s="26"/>
      <c r="C29" s="26"/>
      <c r="D29" s="25" t="s">
        <v>477</v>
      </c>
      <c r="E29" s="54">
        <v>841</v>
      </c>
      <c r="F29" s="26"/>
      <c r="G29" s="32">
        <f>+'REV&amp;EXP'!I63</f>
        <v>40146.18</v>
      </c>
    </row>
    <row r="30" spans="1:7" ht="12.75">
      <c r="A30" s="33"/>
      <c r="B30" s="26"/>
      <c r="C30" s="26"/>
      <c r="D30" s="25" t="s">
        <v>478</v>
      </c>
      <c r="E30" s="54">
        <v>850</v>
      </c>
      <c r="F30" s="26"/>
      <c r="G30" s="32">
        <f>+'REV&amp;EXP'!I64</f>
        <v>68852.25</v>
      </c>
    </row>
    <row r="31" spans="1:7" ht="12.75">
      <c r="A31" s="33"/>
      <c r="B31" s="26"/>
      <c r="C31" s="26"/>
      <c r="D31" s="25" t="s">
        <v>547</v>
      </c>
      <c r="E31" s="54">
        <v>821</v>
      </c>
      <c r="F31" s="26"/>
      <c r="G31" s="32">
        <f>+'REV&amp;EXP'!I66</f>
        <v>6588</v>
      </c>
    </row>
    <row r="32" spans="1:7" ht="12.75">
      <c r="A32" s="33"/>
      <c r="B32" s="26"/>
      <c r="C32" s="26"/>
      <c r="D32" s="25" t="s">
        <v>548</v>
      </c>
      <c r="E32" s="54">
        <v>840</v>
      </c>
      <c r="F32" s="26"/>
      <c r="G32" s="32">
        <f>+'REV&amp;EXP'!I67</f>
        <v>5350</v>
      </c>
    </row>
    <row r="33" spans="1:7" ht="12.75">
      <c r="A33" s="33"/>
      <c r="B33" s="26"/>
      <c r="C33" s="26"/>
      <c r="D33" s="25" t="s">
        <v>360</v>
      </c>
      <c r="E33" s="54">
        <v>829</v>
      </c>
      <c r="F33" s="26"/>
      <c r="G33" s="32" t="e">
        <f>+'REV&amp;EXP'!#REF!</f>
        <v>#REF!</v>
      </c>
    </row>
    <row r="34" spans="1:7" ht="12.75">
      <c r="A34" s="33"/>
      <c r="B34" s="26"/>
      <c r="C34" s="26"/>
      <c r="D34" s="25" t="s">
        <v>399</v>
      </c>
      <c r="E34" s="26"/>
      <c r="F34" s="26"/>
      <c r="G34" s="32"/>
    </row>
    <row r="35" spans="1:7" ht="12.75">
      <c r="A35" s="42"/>
      <c r="B35" s="43"/>
      <c r="C35" s="43"/>
      <c r="D35" s="59"/>
      <c r="E35" s="43"/>
      <c r="F35" s="43"/>
      <c r="G35" s="60"/>
    </row>
    <row r="36" spans="1:7" ht="12.75">
      <c r="A36" s="42"/>
      <c r="B36" s="43"/>
      <c r="C36" s="43"/>
      <c r="D36" s="59"/>
      <c r="E36" s="43"/>
      <c r="F36" s="43"/>
      <c r="G36" s="60"/>
    </row>
    <row r="37" spans="1:7" ht="12.75">
      <c r="A37" s="42"/>
      <c r="B37" s="80" t="s">
        <v>408</v>
      </c>
      <c r="C37" s="81" t="s">
        <v>395</v>
      </c>
      <c r="D37" s="45"/>
      <c r="E37" s="64">
        <v>999</v>
      </c>
      <c r="F37" s="65">
        <f>+'REV&amp;EXP'!I56</f>
        <v>0</v>
      </c>
      <c r="G37" s="66"/>
    </row>
    <row r="38" spans="1:7" ht="12.75">
      <c r="A38" s="42"/>
      <c r="B38" s="82"/>
      <c r="C38" s="82"/>
      <c r="D38" s="45" t="s">
        <v>387</v>
      </c>
      <c r="E38" s="64">
        <v>901</v>
      </c>
      <c r="F38" s="65"/>
      <c r="G38" s="66">
        <f>+'REV&amp;EXP'!I56</f>
        <v>0</v>
      </c>
    </row>
    <row r="39" spans="1:7" ht="12.75">
      <c r="A39" s="42"/>
      <c r="B39" s="82"/>
      <c r="C39" s="82"/>
      <c r="D39" s="45" t="s">
        <v>450</v>
      </c>
      <c r="E39" s="45"/>
      <c r="F39" s="45"/>
      <c r="G39" s="46"/>
    </row>
    <row r="40" spans="1:7" ht="12.75">
      <c r="A40" s="42"/>
      <c r="B40" s="43"/>
      <c r="C40" s="43"/>
      <c r="D40" s="59"/>
      <c r="E40" s="43"/>
      <c r="F40" s="43"/>
      <c r="G40" s="60"/>
    </row>
    <row r="41" spans="1:7" ht="12.75">
      <c r="A41" s="42"/>
      <c r="B41" s="43"/>
      <c r="C41" s="43"/>
      <c r="D41" s="59"/>
      <c r="E41" s="43"/>
      <c r="F41" s="43"/>
      <c r="G41" s="60"/>
    </row>
    <row r="42" spans="1:7" ht="12.75">
      <c r="A42" s="42"/>
      <c r="B42" s="43"/>
      <c r="C42" s="43"/>
      <c r="D42" s="59"/>
      <c r="E42" s="43"/>
      <c r="F42" s="43"/>
      <c r="G42" s="60"/>
    </row>
    <row r="43" spans="1:7" ht="12.75">
      <c r="A43" s="34"/>
      <c r="B43" s="35"/>
      <c r="C43" s="35"/>
      <c r="D43" s="35"/>
      <c r="E43" s="35"/>
      <c r="F43" s="35"/>
      <c r="G43" s="36"/>
    </row>
    <row r="58" spans="1:8" ht="20.25">
      <c r="A58" s="396" t="s">
        <v>18</v>
      </c>
      <c r="B58" s="396"/>
      <c r="C58" s="396"/>
      <c r="D58" s="396"/>
      <c r="E58" s="396"/>
      <c r="F58" s="396"/>
      <c r="G58" s="396"/>
      <c r="H58" s="396"/>
    </row>
    <row r="59" spans="1:8" ht="20.25">
      <c r="A59" s="397" t="s">
        <v>388</v>
      </c>
      <c r="B59" s="397"/>
      <c r="C59" s="397"/>
      <c r="D59" s="397"/>
      <c r="E59" s="397"/>
      <c r="F59" s="397"/>
      <c r="G59" s="397"/>
      <c r="H59" s="397"/>
    </row>
    <row r="60" spans="1:8" ht="20.25">
      <c r="A60" s="4"/>
      <c r="B60" s="4"/>
      <c r="C60" s="4"/>
      <c r="D60" s="4"/>
      <c r="E60" s="4"/>
      <c r="F60" s="4"/>
      <c r="G60" s="4"/>
      <c r="H60" s="4"/>
    </row>
    <row r="61" spans="1:8" ht="20.25">
      <c r="A61" s="396" t="s">
        <v>389</v>
      </c>
      <c r="B61" s="396"/>
      <c r="C61" s="396"/>
      <c r="D61" s="396"/>
      <c r="E61" s="396"/>
      <c r="F61" s="396"/>
      <c r="G61" s="396"/>
      <c r="H61" s="396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6" t="s">
        <v>390</v>
      </c>
      <c r="B64" s="7"/>
      <c r="C64" s="8"/>
      <c r="D64" s="9"/>
      <c r="E64" s="10" t="s">
        <v>391</v>
      </c>
      <c r="F64" s="10" t="s">
        <v>392</v>
      </c>
      <c r="G64" s="10" t="s">
        <v>393</v>
      </c>
      <c r="H64" s="11"/>
    </row>
    <row r="65" spans="1:8" ht="12.75">
      <c r="A65" s="12">
        <v>2014</v>
      </c>
      <c r="B65" s="13"/>
      <c r="C65" s="14"/>
      <c r="D65" s="15"/>
      <c r="E65" s="16"/>
      <c r="F65" s="16"/>
      <c r="G65" s="16"/>
      <c r="H65" s="11"/>
    </row>
    <row r="66" spans="1:7" ht="12.75">
      <c r="A66" s="37"/>
      <c r="B66" s="38"/>
      <c r="C66" s="38"/>
      <c r="D66" s="38"/>
      <c r="E66" s="38"/>
      <c r="F66" s="38"/>
      <c r="G66" s="39"/>
    </row>
    <row r="67" spans="1:7" ht="12.75">
      <c r="A67" s="33"/>
      <c r="B67" s="26"/>
      <c r="C67" s="26"/>
      <c r="D67" s="26"/>
      <c r="E67" s="26"/>
      <c r="F67" s="26"/>
      <c r="G67" s="31"/>
    </row>
    <row r="68" spans="1:7" ht="12.75">
      <c r="A68" s="23" t="s">
        <v>394</v>
      </c>
      <c r="B68" s="29" t="s">
        <v>409</v>
      </c>
      <c r="C68" s="27" t="s">
        <v>395</v>
      </c>
      <c r="D68" s="26"/>
      <c r="E68" s="62">
        <v>999</v>
      </c>
      <c r="F68" s="30">
        <f>+G113</f>
        <v>8897977.439999998</v>
      </c>
      <c r="G68" s="31"/>
    </row>
    <row r="69" spans="1:7" ht="12.75">
      <c r="A69" s="33"/>
      <c r="B69" s="26"/>
      <c r="C69" s="25"/>
      <c r="D69" s="25" t="s">
        <v>264</v>
      </c>
      <c r="E69" s="62">
        <v>711</v>
      </c>
      <c r="F69" s="26"/>
      <c r="G69" s="32">
        <f>+'REV&amp;EXP'!I12</f>
        <v>66000</v>
      </c>
    </row>
    <row r="70" spans="1:7" ht="12.75">
      <c r="A70" s="33"/>
      <c r="B70" s="26"/>
      <c r="C70" s="40"/>
      <c r="D70" s="40" t="s">
        <v>265</v>
      </c>
      <c r="E70" s="62">
        <v>712</v>
      </c>
      <c r="F70" s="26"/>
      <c r="G70" s="32">
        <f>+'REV&amp;EXP'!I13</f>
        <v>198000</v>
      </c>
    </row>
    <row r="71" spans="1:7" ht="12.75">
      <c r="A71" s="33"/>
      <c r="B71" s="26"/>
      <c r="C71" s="40"/>
      <c r="D71" s="40" t="s">
        <v>465</v>
      </c>
      <c r="E71" s="62">
        <v>765</v>
      </c>
      <c r="F71" s="26"/>
      <c r="G71" s="32">
        <f>+'REV&amp;EXP'!I14</f>
        <v>8200</v>
      </c>
    </row>
    <row r="72" spans="1:7" ht="12.75">
      <c r="A72" s="33"/>
      <c r="B72" s="26"/>
      <c r="C72" s="25"/>
      <c r="D72" s="25" t="s">
        <v>266</v>
      </c>
      <c r="E72" s="62">
        <v>713</v>
      </c>
      <c r="F72" s="26"/>
      <c r="G72" s="32">
        <f>+'REV&amp;EXP'!I15</f>
        <v>60000</v>
      </c>
    </row>
    <row r="73" spans="1:7" ht="12.75">
      <c r="A73" s="33"/>
      <c r="B73" s="26"/>
      <c r="C73" s="25"/>
      <c r="D73" s="25" t="s">
        <v>267</v>
      </c>
      <c r="E73" s="62">
        <v>714</v>
      </c>
      <c r="F73" s="26"/>
      <c r="G73" s="32">
        <f>+'REV&amp;EXP'!I16</f>
        <v>60000</v>
      </c>
    </row>
    <row r="74" spans="1:7" ht="12.75">
      <c r="A74" s="33"/>
      <c r="B74" s="26"/>
      <c r="C74" s="25"/>
      <c r="D74" s="25" t="s">
        <v>275</v>
      </c>
      <c r="E74" s="62">
        <v>715</v>
      </c>
      <c r="F74" s="26"/>
      <c r="G74" s="32">
        <f>+'REV&amp;EXP'!I17</f>
        <v>55000</v>
      </c>
    </row>
    <row r="75" spans="1:7" ht="12.75">
      <c r="A75" s="33"/>
      <c r="B75" s="26"/>
      <c r="C75" s="25"/>
      <c r="D75" s="25" t="s">
        <v>357</v>
      </c>
      <c r="E75" s="62">
        <v>719</v>
      </c>
      <c r="F75" s="26"/>
      <c r="G75" s="32">
        <f>+'REV&amp;EXP'!I18</f>
        <v>22000</v>
      </c>
    </row>
    <row r="76" spans="1:7" ht="12.75">
      <c r="A76" s="33"/>
      <c r="B76" s="26"/>
      <c r="C76" s="25"/>
      <c r="D76" s="25" t="s">
        <v>549</v>
      </c>
      <c r="E76" s="62">
        <v>701</v>
      </c>
      <c r="F76" s="26"/>
      <c r="G76" s="32">
        <f>+'REV&amp;EXP'!I20</f>
        <v>2455584.96</v>
      </c>
    </row>
    <row r="77" spans="1:7" ht="12.75">
      <c r="A77" s="33"/>
      <c r="B77" s="26"/>
      <c r="C77" s="25"/>
      <c r="D77" s="25" t="s">
        <v>312</v>
      </c>
      <c r="E77" s="62">
        <v>731</v>
      </c>
      <c r="F77" s="26"/>
      <c r="G77" s="32">
        <f>+'REV&amp;EXP'!I21</f>
        <v>297174</v>
      </c>
    </row>
    <row r="78" spans="1:7" ht="12.75">
      <c r="A78" s="33"/>
      <c r="B78" s="26"/>
      <c r="C78" s="25"/>
      <c r="D78" s="25" t="s">
        <v>537</v>
      </c>
      <c r="E78" s="62">
        <v>734</v>
      </c>
      <c r="F78" s="26"/>
      <c r="G78" s="32">
        <f>+'REV&amp;EXP'!I22</f>
        <v>13127.400000000001</v>
      </c>
    </row>
    <row r="79" spans="1:7" ht="12.75">
      <c r="A79" s="33"/>
      <c r="B79" s="26"/>
      <c r="C79" s="25"/>
      <c r="D79" s="25" t="s">
        <v>14</v>
      </c>
      <c r="E79" s="62">
        <v>733</v>
      </c>
      <c r="F79" s="26"/>
      <c r="G79" s="32">
        <f>+'REV&amp;EXP'!I23</f>
        <v>26650</v>
      </c>
    </row>
    <row r="80" spans="1:7" ht="12.75">
      <c r="A80" s="33"/>
      <c r="B80" s="26"/>
      <c r="C80" s="25"/>
      <c r="D80" s="25" t="s">
        <v>294</v>
      </c>
      <c r="E80" s="62">
        <v>732</v>
      </c>
      <c r="F80" s="26"/>
      <c r="G80" s="32">
        <f>+'REV&amp;EXP'!I24</f>
        <v>13200</v>
      </c>
    </row>
    <row r="81" spans="1:7" ht="12.75">
      <c r="A81" s="33"/>
      <c r="B81" s="26"/>
      <c r="C81" s="25"/>
      <c r="D81" s="25" t="s">
        <v>268</v>
      </c>
      <c r="E81" s="62">
        <v>749</v>
      </c>
      <c r="F81" s="26"/>
      <c r="G81" s="32">
        <f>+'REV&amp;EXP'!I25</f>
        <v>173000</v>
      </c>
    </row>
    <row r="82" spans="1:7" ht="12.75">
      <c r="A82" s="33"/>
      <c r="B82" s="26"/>
      <c r="C82" s="25"/>
      <c r="D82" s="25" t="s">
        <v>295</v>
      </c>
      <c r="E82" s="54">
        <v>791</v>
      </c>
      <c r="F82" s="26"/>
      <c r="G82" s="32">
        <f>+'REV&amp;EXP'!I26</f>
        <v>2850</v>
      </c>
    </row>
    <row r="83" spans="1:7" ht="12.75">
      <c r="A83" s="33"/>
      <c r="B83" s="26"/>
      <c r="C83" s="25"/>
      <c r="D83" s="25" t="s">
        <v>361</v>
      </c>
      <c r="E83" s="54">
        <v>792</v>
      </c>
      <c r="F83" s="26"/>
      <c r="G83" s="32">
        <f>+'REV&amp;EXP'!I27</f>
        <v>171140.8</v>
      </c>
    </row>
    <row r="84" spans="1:7" ht="12.75">
      <c r="A84" s="33"/>
      <c r="B84" s="26"/>
      <c r="C84" s="25"/>
      <c r="D84" s="25" t="s">
        <v>373</v>
      </c>
      <c r="E84" s="54">
        <v>797</v>
      </c>
      <c r="F84" s="26"/>
      <c r="G84" s="32">
        <f>+'REV&amp;EXP'!I28</f>
        <v>168000</v>
      </c>
    </row>
    <row r="85" spans="1:7" ht="12.75">
      <c r="A85" s="33"/>
      <c r="B85" s="26"/>
      <c r="C85" s="25"/>
      <c r="D85" s="25" t="s">
        <v>468</v>
      </c>
      <c r="E85" s="54">
        <v>793</v>
      </c>
      <c r="F85" s="26"/>
      <c r="G85" s="32">
        <f>+'REV&amp;EXP'!I29</f>
        <v>5625</v>
      </c>
    </row>
    <row r="86" spans="1:7" ht="12.75">
      <c r="A86" s="33"/>
      <c r="B86" s="26"/>
      <c r="C86" s="25"/>
      <c r="D86" s="25" t="s">
        <v>297</v>
      </c>
      <c r="E86" s="54">
        <v>783</v>
      </c>
      <c r="F86" s="26"/>
      <c r="G86" s="32">
        <f>+'REV&amp;EXP'!I31</f>
        <v>132846.5</v>
      </c>
    </row>
    <row r="87" spans="1:7" ht="12.75">
      <c r="A87" s="33"/>
      <c r="B87" s="26"/>
      <c r="C87" s="25"/>
      <c r="D87" s="25" t="s">
        <v>298</v>
      </c>
      <c r="E87" s="54">
        <v>891</v>
      </c>
      <c r="F87" s="26"/>
      <c r="G87" s="32">
        <f>+'REV&amp;EXP'!I32</f>
        <v>285855.51</v>
      </c>
    </row>
    <row r="88" spans="1:7" ht="12.75">
      <c r="A88" s="33"/>
      <c r="B88" s="26"/>
      <c r="C88" s="25"/>
      <c r="D88" s="25" t="s">
        <v>296</v>
      </c>
      <c r="E88" s="54">
        <v>751</v>
      </c>
      <c r="F88" s="26"/>
      <c r="G88" s="32">
        <f>+'REV&amp;EXP'!I33</f>
        <v>229076.59</v>
      </c>
    </row>
    <row r="89" spans="1:7" ht="12.75">
      <c r="A89" s="33"/>
      <c r="B89" s="26"/>
      <c r="C89" s="25"/>
      <c r="D89" s="25" t="s">
        <v>299</v>
      </c>
      <c r="E89" s="54">
        <v>893</v>
      </c>
      <c r="F89" s="26"/>
      <c r="G89" s="32">
        <f>+'REV&amp;EXP'!I34</f>
        <v>7798.93</v>
      </c>
    </row>
    <row r="90" spans="1:7" ht="12.75">
      <c r="A90" s="33"/>
      <c r="B90" s="26"/>
      <c r="C90" s="25"/>
      <c r="D90" s="25" t="s">
        <v>313</v>
      </c>
      <c r="E90" s="54">
        <v>755</v>
      </c>
      <c r="F90" s="26"/>
      <c r="G90" s="32">
        <f>+'REV&amp;EXP'!I35</f>
        <v>70222.06</v>
      </c>
    </row>
    <row r="91" spans="1:7" ht="12.75">
      <c r="A91" s="33"/>
      <c r="B91" s="26"/>
      <c r="C91" s="25"/>
      <c r="D91" s="25" t="s">
        <v>546</v>
      </c>
      <c r="E91" s="54">
        <v>756</v>
      </c>
      <c r="F91" s="26"/>
      <c r="G91" s="32">
        <f>+'REV&amp;EXP'!I36</f>
        <v>39151</v>
      </c>
    </row>
    <row r="92" spans="1:7" ht="12.75">
      <c r="A92" s="33"/>
      <c r="B92" s="26"/>
      <c r="C92" s="25"/>
      <c r="D92" s="25" t="s">
        <v>314</v>
      </c>
      <c r="E92" s="54">
        <v>772</v>
      </c>
      <c r="F92" s="26"/>
      <c r="G92" s="32">
        <f>+'REV&amp;EXP'!I37</f>
        <v>14890.58</v>
      </c>
    </row>
    <row r="93" spans="1:7" ht="12.75">
      <c r="A93" s="33"/>
      <c r="B93" s="26"/>
      <c r="C93" s="25"/>
      <c r="D93" s="25" t="s">
        <v>315</v>
      </c>
      <c r="E93" s="54">
        <v>773</v>
      </c>
      <c r="F93" s="26"/>
      <c r="G93" s="32">
        <f>+'REV&amp;EXP'!I38</f>
        <v>26985</v>
      </c>
    </row>
    <row r="94" spans="1:7" ht="12.75">
      <c r="A94" s="33"/>
      <c r="B94" s="26"/>
      <c r="C94" s="25"/>
      <c r="D94" s="25" t="s">
        <v>376</v>
      </c>
      <c r="E94" s="54">
        <v>774</v>
      </c>
      <c r="F94" s="26"/>
      <c r="G94" s="32">
        <f>+'REV&amp;EXP'!I39</f>
        <v>38156.25</v>
      </c>
    </row>
    <row r="95" spans="1:7" ht="12.75">
      <c r="A95" s="33"/>
      <c r="B95" s="26"/>
      <c r="C95" s="25"/>
      <c r="D95" s="25" t="s">
        <v>347</v>
      </c>
      <c r="E95" s="54">
        <v>771</v>
      </c>
      <c r="F95" s="26"/>
      <c r="G95" s="32">
        <f>+'REV&amp;EXP'!I40</f>
        <v>2895</v>
      </c>
    </row>
    <row r="96" spans="1:7" ht="12.75">
      <c r="A96" s="33"/>
      <c r="B96" s="26"/>
      <c r="C96" s="41"/>
      <c r="D96" s="41" t="s">
        <v>371</v>
      </c>
      <c r="E96" s="54">
        <v>775</v>
      </c>
      <c r="F96" s="26"/>
      <c r="G96" s="32">
        <f>+'REV&amp;EXP'!I41</f>
        <v>3750</v>
      </c>
    </row>
    <row r="97" spans="1:7" ht="12.75">
      <c r="A97" s="33"/>
      <c r="B97" s="26"/>
      <c r="C97" s="41"/>
      <c r="D97" s="41" t="s">
        <v>372</v>
      </c>
      <c r="E97" s="54">
        <v>778</v>
      </c>
      <c r="F97" s="26"/>
      <c r="G97" s="32">
        <f>+'REV&amp;EXP'!I42</f>
        <v>400</v>
      </c>
    </row>
    <row r="98" spans="1:7" ht="12.75">
      <c r="A98" s="33"/>
      <c r="B98" s="26"/>
      <c r="C98" s="25"/>
      <c r="D98" s="25" t="s">
        <v>350</v>
      </c>
      <c r="E98" s="54">
        <v>753</v>
      </c>
      <c r="F98" s="26"/>
      <c r="G98" s="32">
        <f>+'REV&amp;EXP'!I43</f>
        <v>91903.5</v>
      </c>
    </row>
    <row r="99" spans="1:7" ht="12.75">
      <c r="A99" s="33"/>
      <c r="B99" s="26"/>
      <c r="C99" s="25"/>
      <c r="D99" s="25" t="s">
        <v>550</v>
      </c>
      <c r="E99" s="54">
        <v>784</v>
      </c>
      <c r="F99" s="26"/>
      <c r="G99" s="32">
        <f>+'REV&amp;EXP'!I44</f>
        <v>1891.57</v>
      </c>
    </row>
    <row r="100" spans="1:7" ht="12.75">
      <c r="A100" s="33"/>
      <c r="B100" s="26"/>
      <c r="C100" s="25"/>
      <c r="D100" s="25" t="s">
        <v>551</v>
      </c>
      <c r="E100" s="54">
        <v>722</v>
      </c>
      <c r="F100" s="26"/>
      <c r="G100" s="32">
        <f>+'REV&amp;EXP'!I45</f>
        <v>10000</v>
      </c>
    </row>
    <row r="101" spans="1:7" ht="12.75">
      <c r="A101" s="33"/>
      <c r="B101" s="26"/>
      <c r="C101" s="25"/>
      <c r="D101" s="25" t="s">
        <v>303</v>
      </c>
      <c r="E101" s="54">
        <v>767</v>
      </c>
      <c r="F101" s="26"/>
      <c r="G101" s="32">
        <f>+'REV&amp;EXP'!I46</f>
        <v>1646946.5799999998</v>
      </c>
    </row>
    <row r="102" spans="1:7" ht="12.75">
      <c r="A102" s="33"/>
      <c r="B102" s="26"/>
      <c r="C102" s="25"/>
      <c r="D102" s="25" t="s">
        <v>358</v>
      </c>
      <c r="E102" s="62">
        <v>723</v>
      </c>
      <c r="F102" s="26"/>
      <c r="G102" s="32">
        <f>+'REV&amp;EXP'!I47</f>
        <v>159015.56</v>
      </c>
    </row>
    <row r="103" spans="1:7" ht="12.75">
      <c r="A103" s="33"/>
      <c r="B103" s="26"/>
      <c r="C103" s="25"/>
      <c r="D103" s="25" t="s">
        <v>304</v>
      </c>
      <c r="E103" s="54">
        <v>878</v>
      </c>
      <c r="F103" s="26"/>
      <c r="G103" s="32">
        <f>+'REV&amp;EXP'!I48</f>
        <v>0</v>
      </c>
    </row>
    <row r="104" spans="1:7" ht="12.75">
      <c r="A104" s="33"/>
      <c r="B104" s="26"/>
      <c r="C104" s="25"/>
      <c r="D104" s="25" t="s">
        <v>316</v>
      </c>
      <c r="E104" s="54">
        <v>766</v>
      </c>
      <c r="F104" s="26"/>
      <c r="G104" s="32">
        <f>+'REV&amp;EXP'!I49</f>
        <v>4643</v>
      </c>
    </row>
    <row r="105" spans="1:7" ht="12.75">
      <c r="A105" s="33"/>
      <c r="B105" s="26"/>
      <c r="C105" s="25"/>
      <c r="D105" s="25" t="s">
        <v>475</v>
      </c>
      <c r="E105" s="54">
        <v>720</v>
      </c>
      <c r="F105" s="26"/>
      <c r="G105" s="32">
        <f>+'REV&amp;EXP'!I50</f>
        <v>254160</v>
      </c>
    </row>
    <row r="106" spans="1:7" ht="12.75">
      <c r="A106" s="33"/>
      <c r="B106" s="26"/>
      <c r="C106" s="25"/>
      <c r="D106" s="25" t="s">
        <v>535</v>
      </c>
      <c r="E106" s="54">
        <v>782</v>
      </c>
      <c r="F106" s="26"/>
      <c r="G106" s="32">
        <f>+'REV&amp;EXP'!I51</f>
        <v>78000</v>
      </c>
    </row>
    <row r="107" spans="1:7" ht="12.75">
      <c r="A107" s="33"/>
      <c r="B107" s="26"/>
      <c r="C107" s="25"/>
      <c r="D107" s="25" t="s">
        <v>305</v>
      </c>
      <c r="E107" s="54">
        <v>780</v>
      </c>
      <c r="F107" s="26"/>
      <c r="G107" s="32">
        <f>+'REV&amp;EXP'!I52</f>
        <v>128724.40000000001</v>
      </c>
    </row>
    <row r="108" spans="1:7" ht="12.75">
      <c r="A108" s="33"/>
      <c r="B108" s="26"/>
      <c r="C108" s="25"/>
      <c r="D108" s="25" t="s">
        <v>552</v>
      </c>
      <c r="E108" s="54">
        <v>761</v>
      </c>
      <c r="F108" s="26"/>
      <c r="G108" s="32">
        <f>+'REV&amp;EXP'!I53</f>
        <v>132293.52000000002</v>
      </c>
    </row>
    <row r="109" spans="1:7" ht="12.75">
      <c r="A109" s="33"/>
      <c r="B109" s="26"/>
      <c r="C109" s="25"/>
      <c r="D109" s="25" t="s">
        <v>354</v>
      </c>
      <c r="E109" s="54">
        <v>781</v>
      </c>
      <c r="F109" s="26"/>
      <c r="G109" s="32">
        <f>+'REV&amp;EXP'!I54</f>
        <v>4409</v>
      </c>
    </row>
    <row r="110" spans="1:7" ht="12.75">
      <c r="A110" s="33"/>
      <c r="B110" s="26"/>
      <c r="C110" s="25"/>
      <c r="D110" s="25" t="s">
        <v>276</v>
      </c>
      <c r="E110" s="54">
        <v>725</v>
      </c>
      <c r="F110" s="26"/>
      <c r="G110" s="32">
        <f>+'REV&amp;EXP'!I55</f>
        <v>409670</v>
      </c>
    </row>
    <row r="111" spans="1:7" ht="12.75">
      <c r="A111" s="33"/>
      <c r="B111" s="26"/>
      <c r="C111" s="25"/>
      <c r="D111" s="25" t="s">
        <v>15</v>
      </c>
      <c r="E111" s="54">
        <v>900</v>
      </c>
      <c r="F111" s="26"/>
      <c r="G111" s="32">
        <f>+'REV&amp;EXP'!I58</f>
        <v>1069228.46</v>
      </c>
    </row>
    <row r="112" spans="1:7" ht="12.75">
      <c r="A112" s="33"/>
      <c r="B112" s="26"/>
      <c r="C112" s="25"/>
      <c r="D112" s="25" t="s">
        <v>269</v>
      </c>
      <c r="E112" s="54">
        <v>969</v>
      </c>
      <c r="F112" s="26"/>
      <c r="G112" s="32">
        <f>+'REV&amp;EXP'!I59</f>
        <v>259512.27</v>
      </c>
    </row>
    <row r="113" spans="1:7" ht="12.75">
      <c r="A113" s="33"/>
      <c r="B113" s="26"/>
      <c r="C113" s="26"/>
      <c r="D113" s="26" t="s">
        <v>400</v>
      </c>
      <c r="E113" s="26"/>
      <c r="F113" s="26"/>
      <c r="G113" s="32">
        <f>SUM(G69:G112)</f>
        <v>8897977.439999998</v>
      </c>
    </row>
    <row r="114" spans="1:7" ht="12.75">
      <c r="A114" s="18"/>
      <c r="B114" s="18"/>
      <c r="C114" s="18"/>
      <c r="D114" s="18"/>
      <c r="E114" s="18"/>
      <c r="F114" s="18"/>
      <c r="G114" s="63"/>
    </row>
    <row r="115" spans="1:7" ht="12.75">
      <c r="A115" s="18"/>
      <c r="B115" s="18"/>
      <c r="C115" s="18"/>
      <c r="D115" s="18"/>
      <c r="E115" s="18"/>
      <c r="F115" s="18"/>
      <c r="G115" s="63"/>
    </row>
    <row r="116" spans="1:7" ht="12.75">
      <c r="A116" s="18"/>
      <c r="B116" s="18"/>
      <c r="C116" s="18"/>
      <c r="D116" s="18"/>
      <c r="E116" s="18"/>
      <c r="F116" s="18"/>
      <c r="G116" s="63"/>
    </row>
    <row r="117" spans="1:8" ht="20.25">
      <c r="A117" s="396" t="s">
        <v>18</v>
      </c>
      <c r="B117" s="396"/>
      <c r="C117" s="396"/>
      <c r="D117" s="396"/>
      <c r="E117" s="396"/>
      <c r="F117" s="396"/>
      <c r="G117" s="396"/>
      <c r="H117" s="396"/>
    </row>
    <row r="118" spans="1:8" ht="20.25">
      <c r="A118" s="397" t="s">
        <v>388</v>
      </c>
      <c r="B118" s="397"/>
      <c r="C118" s="397"/>
      <c r="D118" s="397"/>
      <c r="E118" s="397"/>
      <c r="F118" s="397"/>
      <c r="G118" s="397"/>
      <c r="H118" s="397"/>
    </row>
    <row r="119" spans="1:8" ht="20.25">
      <c r="A119" s="4"/>
      <c r="B119" s="4"/>
      <c r="C119" s="4"/>
      <c r="D119" s="4"/>
      <c r="E119" s="4"/>
      <c r="F119" s="4"/>
      <c r="G119" s="4"/>
      <c r="H119" s="4"/>
    </row>
    <row r="120" spans="1:8" s="18" customFormat="1" ht="20.25">
      <c r="A120" s="396" t="s">
        <v>389</v>
      </c>
      <c r="B120" s="396"/>
      <c r="C120" s="396"/>
      <c r="D120" s="396"/>
      <c r="E120" s="396"/>
      <c r="F120" s="396"/>
      <c r="G120" s="396"/>
      <c r="H120" s="396"/>
    </row>
    <row r="121" s="18" customFormat="1" ht="12.75"/>
    <row r="122" spans="1:7" s="18" customFormat="1" ht="12.75">
      <c r="A122" s="19"/>
      <c r="B122" s="19"/>
      <c r="C122" s="19"/>
      <c r="D122" s="19"/>
      <c r="E122" s="19"/>
      <c r="F122" s="19"/>
      <c r="G122" s="19"/>
    </row>
    <row r="123" spans="1:7" s="18" customFormat="1" ht="12.75">
      <c r="A123" s="6" t="s">
        <v>390</v>
      </c>
      <c r="B123" s="7"/>
      <c r="C123" s="8"/>
      <c r="D123" s="9"/>
      <c r="E123" s="10" t="s">
        <v>391</v>
      </c>
      <c r="F123" s="10" t="s">
        <v>392</v>
      </c>
      <c r="G123" s="10" t="s">
        <v>393</v>
      </c>
    </row>
    <row r="124" spans="1:7" ht="12.75">
      <c r="A124" s="12">
        <v>2014</v>
      </c>
      <c r="B124" s="78"/>
      <c r="C124" s="79"/>
      <c r="D124" s="15"/>
      <c r="E124" s="16"/>
      <c r="F124" s="16"/>
      <c r="G124" s="16"/>
    </row>
    <row r="125" spans="1:7" ht="12.75">
      <c r="A125" s="23" t="s">
        <v>394</v>
      </c>
      <c r="B125" s="82"/>
      <c r="C125" s="82"/>
      <c r="D125" s="45"/>
      <c r="E125" s="45"/>
      <c r="F125" s="45"/>
      <c r="G125" s="46"/>
    </row>
    <row r="126" spans="1:7" ht="12.75">
      <c r="A126" s="44"/>
      <c r="B126" s="80" t="s">
        <v>448</v>
      </c>
      <c r="C126" s="81" t="s">
        <v>395</v>
      </c>
      <c r="D126" s="26"/>
      <c r="E126" s="54">
        <v>999</v>
      </c>
      <c r="F126" s="27" t="e">
        <f>+'REV&amp;EXP'!#REF!</f>
        <v>#REF!</v>
      </c>
      <c r="G126" s="28"/>
    </row>
    <row r="127" spans="1:7" ht="12.75">
      <c r="A127" s="44"/>
      <c r="B127" s="26"/>
      <c r="C127" s="26"/>
      <c r="D127" s="26" t="s">
        <v>402</v>
      </c>
      <c r="E127" s="54">
        <v>510</v>
      </c>
      <c r="F127" s="27"/>
      <c r="G127" s="28" t="e">
        <f>+'REV&amp;EXP'!#REF!</f>
        <v>#REF!</v>
      </c>
    </row>
    <row r="128" spans="1:7" ht="12.75">
      <c r="A128" s="44"/>
      <c r="B128" s="43"/>
      <c r="C128" s="43"/>
      <c r="D128" s="43" t="s">
        <v>403</v>
      </c>
      <c r="E128" s="43"/>
      <c r="F128" s="47"/>
      <c r="G128" s="48"/>
    </row>
    <row r="129" spans="1:7" ht="12.75">
      <c r="A129" s="44"/>
      <c r="B129" s="43"/>
      <c r="C129" s="43"/>
      <c r="D129" s="26"/>
      <c r="E129" s="26"/>
      <c r="F129" s="27"/>
      <c r="G129" s="28"/>
    </row>
    <row r="130" spans="1:7" ht="12.75">
      <c r="A130" s="23"/>
      <c r="B130" s="43"/>
      <c r="C130" s="43"/>
      <c r="D130" s="26"/>
      <c r="E130" s="26"/>
      <c r="F130" s="27"/>
      <c r="G130" s="28"/>
    </row>
    <row r="131" spans="1:7" ht="12.75">
      <c r="A131" s="33"/>
      <c r="B131" s="43"/>
      <c r="C131" s="43"/>
      <c r="D131" s="26"/>
      <c r="E131" s="26"/>
      <c r="F131" s="27"/>
      <c r="G131" s="28"/>
    </row>
    <row r="132" spans="1:7" ht="12.75">
      <c r="A132" s="42"/>
      <c r="B132" s="43"/>
      <c r="C132" s="43"/>
      <c r="D132" s="26"/>
      <c r="E132" s="26"/>
      <c r="F132" s="27"/>
      <c r="G132" s="28"/>
    </row>
    <row r="133" spans="1:7" ht="12.75">
      <c r="A133" s="42"/>
      <c r="B133" s="43"/>
      <c r="C133" s="43"/>
      <c r="D133" s="26"/>
      <c r="E133" s="26"/>
      <c r="F133" s="58" t="s">
        <v>401</v>
      </c>
      <c r="G133" s="55"/>
    </row>
    <row r="134" spans="1:7" ht="14.25">
      <c r="A134" s="42"/>
      <c r="B134" s="43"/>
      <c r="C134" s="43"/>
      <c r="D134" s="50" t="s">
        <v>410</v>
      </c>
      <c r="E134" s="49"/>
      <c r="F134" s="56"/>
      <c r="G134" s="57">
        <f>+G13</f>
        <v>13701604.1</v>
      </c>
    </row>
    <row r="135" spans="1:7" ht="14.25">
      <c r="A135" s="42"/>
      <c r="B135" s="43"/>
      <c r="C135" s="43"/>
      <c r="D135" s="50" t="s">
        <v>411</v>
      </c>
      <c r="E135" s="43"/>
      <c r="F135" s="67"/>
      <c r="G135" s="68">
        <f>+G19</f>
        <v>362910.87000000005</v>
      </c>
    </row>
    <row r="136" spans="1:7" ht="14.25">
      <c r="A136" s="42"/>
      <c r="B136" s="43"/>
      <c r="C136" s="43"/>
      <c r="D136" s="51" t="s">
        <v>412</v>
      </c>
      <c r="E136" s="43"/>
      <c r="F136" s="67">
        <f>+F23</f>
        <v>1057479</v>
      </c>
      <c r="G136" s="69"/>
    </row>
    <row r="137" spans="1:7" ht="14.25">
      <c r="A137" s="42"/>
      <c r="B137" s="43"/>
      <c r="C137" s="43"/>
      <c r="D137" s="52" t="s">
        <v>413</v>
      </c>
      <c r="E137" s="43"/>
      <c r="F137" s="67">
        <f>+F28</f>
        <v>317134.4</v>
      </c>
      <c r="G137" s="68"/>
    </row>
    <row r="138" spans="1:7" ht="14.25">
      <c r="A138" s="42"/>
      <c r="B138" s="43"/>
      <c r="C138" s="43"/>
      <c r="D138" s="52" t="s">
        <v>414</v>
      </c>
      <c r="E138" s="43"/>
      <c r="F138" s="67">
        <f>+F37</f>
        <v>0</v>
      </c>
      <c r="G138" s="68"/>
    </row>
    <row r="139" spans="1:7" ht="14.25">
      <c r="A139" s="42"/>
      <c r="B139" s="43"/>
      <c r="C139" s="43"/>
      <c r="D139" s="52" t="s">
        <v>415</v>
      </c>
      <c r="E139" s="43"/>
      <c r="F139" s="70">
        <f>+F68</f>
        <v>8897977.439999998</v>
      </c>
      <c r="G139" s="71"/>
    </row>
    <row r="140" spans="1:7" ht="14.25">
      <c r="A140" s="42"/>
      <c r="B140" s="43"/>
      <c r="C140" s="43"/>
      <c r="D140" s="61" t="s">
        <v>449</v>
      </c>
      <c r="E140" s="43"/>
      <c r="F140" s="72" t="e">
        <f>+F126</f>
        <v>#REF!</v>
      </c>
      <c r="G140" s="73"/>
    </row>
    <row r="141" spans="1:7" ht="13.5" thickBot="1">
      <c r="A141" s="42"/>
      <c r="B141" s="43"/>
      <c r="C141" s="43"/>
      <c r="D141" s="43"/>
      <c r="E141" s="43"/>
      <c r="F141" s="74" t="e">
        <f>SUM(F136:F140)</f>
        <v>#REF!</v>
      </c>
      <c r="G141" s="75">
        <f>SUM(G134:G139)</f>
        <v>14064514.969999999</v>
      </c>
    </row>
    <row r="142" spans="1:7" ht="13.5" thickTop="1">
      <c r="A142" s="42"/>
      <c r="B142" s="43"/>
      <c r="C142" s="43"/>
      <c r="D142" s="43"/>
      <c r="E142" s="43"/>
      <c r="F142" s="76"/>
      <c r="G142" s="77"/>
    </row>
    <row r="143" spans="1:7" ht="12.75">
      <c r="A143" s="42"/>
      <c r="B143" s="43"/>
      <c r="C143" s="43"/>
      <c r="D143" s="43"/>
      <c r="E143" s="43"/>
      <c r="F143" s="76" t="e">
        <f>+G141-F141</f>
        <v>#REF!</v>
      </c>
      <c r="G143" s="77"/>
    </row>
    <row r="144" spans="1:7" ht="12.75">
      <c r="A144" s="42"/>
      <c r="B144" s="43"/>
      <c r="C144" s="43"/>
      <c r="D144" s="43"/>
      <c r="E144" s="43"/>
      <c r="F144" s="76"/>
      <c r="G144" s="77"/>
    </row>
    <row r="145" spans="1:7" ht="12.75">
      <c r="A145" s="42"/>
      <c r="B145" s="43"/>
      <c r="C145" s="43"/>
      <c r="D145" s="43"/>
      <c r="E145" s="43"/>
      <c r="F145" s="47"/>
      <c r="G145" s="48"/>
    </row>
    <row r="146" spans="1:7" ht="12.75">
      <c r="A146" s="34"/>
      <c r="B146" s="35"/>
      <c r="C146" s="35"/>
      <c r="D146" s="35"/>
      <c r="E146" s="35"/>
      <c r="F146" s="35"/>
      <c r="G146" s="36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2:6" ht="12.75">
      <c r="B161" s="11"/>
      <c r="E161" s="395"/>
      <c r="F161" s="395"/>
    </row>
    <row r="162" spans="2:6" ht="12.75">
      <c r="B162" s="11"/>
      <c r="E162" s="17"/>
      <c r="F162" s="17"/>
    </row>
    <row r="163" spans="2:6" ht="12.75">
      <c r="B163" s="11"/>
      <c r="E163" s="17"/>
      <c r="F163" s="17"/>
    </row>
    <row r="164" spans="1:6" ht="12.75">
      <c r="A164" s="11"/>
      <c r="E164" s="17"/>
      <c r="F164" s="17"/>
    </row>
    <row r="165" spans="1:6" ht="12.75">
      <c r="A165" s="11"/>
      <c r="E165" s="17"/>
      <c r="F165" s="17"/>
    </row>
    <row r="166" spans="1:6" ht="12.75">
      <c r="A166" s="11"/>
      <c r="E166" s="17"/>
      <c r="F166" s="17"/>
    </row>
    <row r="167" spans="5:6" ht="12.75">
      <c r="E167" s="17"/>
      <c r="F167" s="17"/>
    </row>
  </sheetData>
  <sheetProtection/>
  <mergeCells count="10">
    <mergeCell ref="E161:F161"/>
    <mergeCell ref="A117:H117"/>
    <mergeCell ref="A118:H118"/>
    <mergeCell ref="A120:H120"/>
    <mergeCell ref="A1:H1"/>
    <mergeCell ref="A2:H2"/>
    <mergeCell ref="A4:H4"/>
    <mergeCell ref="A61:H61"/>
    <mergeCell ref="A58:H58"/>
    <mergeCell ref="A59:H59"/>
  </mergeCells>
  <printOptions horizontalCentered="1"/>
  <pageMargins left="0" right="0" top="0.25" bottom="0.75" header="0.3" footer="0.3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4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43.421875" style="100" customWidth="1"/>
    <col min="2" max="2" width="3.00390625" style="100" customWidth="1"/>
    <col min="3" max="3" width="15.140625" style="100" customWidth="1"/>
    <col min="4" max="4" width="3.00390625" style="100" customWidth="1"/>
    <col min="5" max="5" width="15.00390625" style="100" customWidth="1"/>
    <col min="6" max="6" width="2.140625" style="100" customWidth="1"/>
    <col min="7" max="7" width="15.8515625" style="100" customWidth="1"/>
    <col min="8" max="8" width="11.57421875" style="100" customWidth="1"/>
    <col min="9" max="9" width="12.7109375" style="100" customWidth="1"/>
    <col min="10" max="10" width="9.140625" style="100" customWidth="1"/>
    <col min="11" max="11" width="10.421875" style="100" bestFit="1" customWidth="1"/>
    <col min="12" max="12" width="9.140625" style="100" customWidth="1"/>
    <col min="13" max="13" width="16.7109375" style="100" customWidth="1"/>
    <col min="14" max="14" width="3.7109375" style="100" customWidth="1"/>
    <col min="15" max="15" width="16.7109375" style="100" customWidth="1"/>
    <col min="16" max="16" width="18.8515625" style="100" customWidth="1"/>
    <col min="17" max="16384" width="9.140625" style="100" customWidth="1"/>
  </cols>
  <sheetData>
    <row r="1" spans="1:7" ht="12.75">
      <c r="A1" s="398" t="s">
        <v>491</v>
      </c>
      <c r="B1" s="398"/>
      <c r="C1" s="398"/>
      <c r="D1" s="398"/>
      <c r="E1" s="398"/>
      <c r="F1" s="398"/>
      <c r="G1" s="398"/>
    </row>
    <row r="2" spans="1:7" ht="12.75">
      <c r="A2" s="398" t="s">
        <v>492</v>
      </c>
      <c r="B2" s="398"/>
      <c r="C2" s="398"/>
      <c r="D2" s="398"/>
      <c r="E2" s="398"/>
      <c r="F2" s="398"/>
      <c r="G2" s="398"/>
    </row>
    <row r="3" spans="2:7" ht="12.75">
      <c r="B3" s="101" t="s">
        <v>538</v>
      </c>
      <c r="C3" s="102"/>
      <c r="D3" s="103" t="str">
        <f>+TB!C2</f>
        <v> 'December 2016</v>
      </c>
      <c r="E3" s="102"/>
      <c r="F3" s="102"/>
      <c r="G3" s="102"/>
    </row>
    <row r="4" spans="1:4" ht="12.75">
      <c r="A4" s="398"/>
      <c r="B4" s="398"/>
      <c r="C4" s="398"/>
      <c r="D4" s="104"/>
    </row>
    <row r="5" s="105" customFormat="1" ht="12.75">
      <c r="C5" s="106"/>
    </row>
    <row r="6" spans="1:7" ht="12.75">
      <c r="A6" s="107"/>
      <c r="B6" s="107"/>
      <c r="C6" s="107" t="s">
        <v>1</v>
      </c>
      <c r="E6" s="100" t="s">
        <v>2</v>
      </c>
      <c r="G6" s="100" t="s">
        <v>238</v>
      </c>
    </row>
    <row r="7" spans="1:3" ht="12.75">
      <c r="A7" s="108" t="s">
        <v>493</v>
      </c>
      <c r="B7" s="108"/>
      <c r="C7" s="108"/>
    </row>
    <row r="8" spans="1:7" ht="12.75">
      <c r="A8" s="109" t="s">
        <v>494</v>
      </c>
      <c r="B8" s="109"/>
      <c r="C8" s="110"/>
      <c r="E8" s="111"/>
      <c r="F8" s="111"/>
      <c r="G8" s="111"/>
    </row>
    <row r="9" spans="1:7" ht="12.75">
      <c r="A9" s="112" t="s">
        <v>558</v>
      </c>
      <c r="B9" s="112"/>
      <c r="C9" s="113">
        <v>1136785.2</v>
      </c>
      <c r="E9" s="111">
        <v>12018762.2</v>
      </c>
      <c r="F9" s="111"/>
      <c r="G9" s="111">
        <f aca="true" t="shared" si="0" ref="G9:G14">+C9+E9</f>
        <v>13155547.399999999</v>
      </c>
    </row>
    <row r="10" spans="1:24" ht="12.75">
      <c r="A10" s="112" t="s">
        <v>543</v>
      </c>
      <c r="B10" s="112"/>
      <c r="C10" s="113">
        <v>44942.95</v>
      </c>
      <c r="E10" s="111">
        <v>421514.45</v>
      </c>
      <c r="F10" s="111"/>
      <c r="G10" s="111">
        <f t="shared" si="0"/>
        <v>466457.4</v>
      </c>
      <c r="H10" s="411"/>
      <c r="I10" s="410">
        <f>+G9+G10</f>
        <v>13622004.799999999</v>
      </c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</row>
    <row r="11" spans="1:24" ht="12.75">
      <c r="A11" s="112" t="s">
        <v>495</v>
      </c>
      <c r="B11" s="112"/>
      <c r="C11" s="113"/>
      <c r="E11" s="111"/>
      <c r="F11" s="111"/>
      <c r="G11" s="111">
        <f t="shared" si="0"/>
        <v>0</v>
      </c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</row>
    <row r="12" spans="1:24" ht="12.75">
      <c r="A12" s="112" t="s">
        <v>308</v>
      </c>
      <c r="B12" s="112"/>
      <c r="C12" s="113">
        <v>4727.43</v>
      </c>
      <c r="E12" s="111">
        <v>11400.7</v>
      </c>
      <c r="F12" s="111"/>
      <c r="G12" s="111">
        <f t="shared" si="0"/>
        <v>16128.130000000001</v>
      </c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</row>
    <row r="13" spans="1:24" ht="12.75">
      <c r="A13" s="112" t="s">
        <v>496</v>
      </c>
      <c r="B13" s="112"/>
      <c r="C13" s="113"/>
      <c r="E13" s="111"/>
      <c r="F13" s="111"/>
      <c r="G13" s="111">
        <f t="shared" si="0"/>
        <v>0</v>
      </c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</row>
    <row r="14" spans="1:24" ht="12.75">
      <c r="A14" s="112" t="s">
        <v>497</v>
      </c>
      <c r="B14" s="112"/>
      <c r="C14" s="113">
        <v>68738.75</v>
      </c>
      <c r="E14" s="111">
        <v>973123.8</v>
      </c>
      <c r="F14" s="111"/>
      <c r="G14" s="111">
        <f t="shared" si="0"/>
        <v>1041862.55</v>
      </c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</row>
    <row r="15" spans="1:24" ht="12.75">
      <c r="A15" s="109" t="s">
        <v>498</v>
      </c>
      <c r="B15" s="109"/>
      <c r="C15" s="114">
        <f>SUM(C9:C14)</f>
        <v>1255194.3299999998</v>
      </c>
      <c r="E15" s="114">
        <f>SUM(E9:E14)</f>
        <v>13424801.149999999</v>
      </c>
      <c r="F15" s="111"/>
      <c r="G15" s="114">
        <f>SUM(G9:G14)</f>
        <v>14679995.48</v>
      </c>
      <c r="H15" s="410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</row>
    <row r="16" spans="1:24" ht="12.75">
      <c r="A16" s="112"/>
      <c r="B16" s="112"/>
      <c r="C16" s="113"/>
      <c r="E16" s="111"/>
      <c r="F16" s="111"/>
      <c r="G16" s="111"/>
      <c r="H16" s="411"/>
      <c r="I16" s="411"/>
      <c r="J16" s="411"/>
      <c r="K16" s="412"/>
      <c r="L16" s="413"/>
      <c r="M16" s="414"/>
      <c r="N16" s="412"/>
      <c r="O16" s="415"/>
      <c r="P16" s="411"/>
      <c r="Q16" s="411"/>
      <c r="R16" s="411"/>
      <c r="S16" s="411"/>
      <c r="T16" s="411"/>
      <c r="U16" s="411"/>
      <c r="V16" s="411"/>
      <c r="W16" s="411"/>
      <c r="X16" s="411"/>
    </row>
    <row r="17" spans="1:24" ht="12.75">
      <c r="A17" s="109" t="s">
        <v>499</v>
      </c>
      <c r="B17" s="109"/>
      <c r="C17" s="110"/>
      <c r="E17" s="111"/>
      <c r="F17" s="111"/>
      <c r="G17" s="1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</row>
    <row r="18" spans="1:24" ht="12.75">
      <c r="A18" s="112" t="s">
        <v>559</v>
      </c>
      <c r="B18" s="112"/>
      <c r="C18" s="113">
        <v>492448</v>
      </c>
      <c r="E18" s="111">
        <v>2333345.96</v>
      </c>
      <c r="F18" s="111"/>
      <c r="G18" s="111">
        <f aca="true" t="shared" si="1" ref="G18:G25">+C18+E18</f>
        <v>2825793.96</v>
      </c>
      <c r="H18" s="410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</row>
    <row r="19" spans="1:24" ht="12.75">
      <c r="A19" s="112" t="s">
        <v>500</v>
      </c>
      <c r="B19" s="112"/>
      <c r="C19" s="113">
        <v>420733.68</v>
      </c>
      <c r="E19" s="111">
        <v>4847659.83</v>
      </c>
      <c r="F19" s="111"/>
      <c r="G19" s="111">
        <f t="shared" si="1"/>
        <v>5268393.51</v>
      </c>
      <c r="H19" s="410">
        <v>136612.95</v>
      </c>
      <c r="I19" s="410"/>
      <c r="J19" s="411"/>
      <c r="K19" s="410">
        <f>+C19+22264.11</f>
        <v>442997.79</v>
      </c>
      <c r="L19" s="411"/>
      <c r="M19" s="410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</row>
    <row r="20" spans="1:24" ht="12.75">
      <c r="A20" s="112" t="s">
        <v>501</v>
      </c>
      <c r="B20" s="112"/>
      <c r="C20" s="113">
        <v>85829</v>
      </c>
      <c r="E20" s="111">
        <v>971650</v>
      </c>
      <c r="F20" s="111"/>
      <c r="G20" s="111">
        <f t="shared" si="1"/>
        <v>1057479</v>
      </c>
      <c r="H20" s="410"/>
      <c r="I20" s="411"/>
      <c r="J20" s="411"/>
      <c r="K20" s="411"/>
      <c r="L20" s="411"/>
      <c r="M20" s="410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</row>
    <row r="21" spans="1:24" ht="12.75">
      <c r="A21" s="112" t="s">
        <v>502</v>
      </c>
      <c r="B21" s="112"/>
      <c r="C21" s="113">
        <v>11844.75</v>
      </c>
      <c r="E21" s="111">
        <v>875470.8</v>
      </c>
      <c r="F21" s="111"/>
      <c r="G21" s="111">
        <f t="shared" si="1"/>
        <v>887315.55</v>
      </c>
      <c r="H21" s="410"/>
      <c r="I21" s="411"/>
      <c r="J21" s="411"/>
      <c r="K21" s="411"/>
      <c r="L21" s="411">
        <f>492762.31-98156.44</f>
        <v>394605.87</v>
      </c>
      <c r="M21" s="410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</row>
    <row r="22" spans="1:24" ht="12.75">
      <c r="A22" s="112" t="s">
        <v>503</v>
      </c>
      <c r="B22" s="112"/>
      <c r="C22" s="353">
        <v>0</v>
      </c>
      <c r="E22" s="111">
        <v>4415.76</v>
      </c>
      <c r="F22" s="111"/>
      <c r="G22" s="111">
        <f t="shared" si="1"/>
        <v>4415.76</v>
      </c>
      <c r="H22" s="410"/>
      <c r="I22" s="411"/>
      <c r="J22" s="411"/>
      <c r="K22" s="411"/>
      <c r="L22" s="411"/>
      <c r="M22" s="410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</row>
    <row r="23" spans="1:24" ht="12.75">
      <c r="A23" s="112" t="s">
        <v>504</v>
      </c>
      <c r="B23" s="112"/>
      <c r="C23" s="113">
        <v>0</v>
      </c>
      <c r="E23" s="111">
        <v>16500</v>
      </c>
      <c r="F23" s="111"/>
      <c r="G23" s="111">
        <f t="shared" si="1"/>
        <v>16500</v>
      </c>
      <c r="H23" s="410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</row>
    <row r="24" spans="1:24" ht="12.75">
      <c r="A24" s="112" t="s">
        <v>505</v>
      </c>
      <c r="B24" s="112"/>
      <c r="C24" s="113">
        <v>0</v>
      </c>
      <c r="E24" s="111">
        <v>69200</v>
      </c>
      <c r="F24" s="111"/>
      <c r="G24" s="111">
        <f t="shared" si="1"/>
        <v>69200</v>
      </c>
      <c r="H24" s="410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</row>
    <row r="25" spans="1:24" ht="12.75">
      <c r="A25" s="112" t="s">
        <v>506</v>
      </c>
      <c r="B25" s="112"/>
      <c r="C25" s="113">
        <v>0</v>
      </c>
      <c r="E25" s="111">
        <v>31300</v>
      </c>
      <c r="F25" s="111"/>
      <c r="G25" s="111">
        <f t="shared" si="1"/>
        <v>31300</v>
      </c>
      <c r="H25" s="410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</row>
    <row r="26" spans="1:24" ht="12.75">
      <c r="A26" s="109" t="s">
        <v>507</v>
      </c>
      <c r="B26" s="109"/>
      <c r="C26" s="116">
        <f>SUM(C18:C25)</f>
        <v>1010855.4299999999</v>
      </c>
      <c r="D26" s="115"/>
      <c r="E26" s="116">
        <f>SUM(E18:E25)</f>
        <v>9149542.35</v>
      </c>
      <c r="F26" s="111"/>
      <c r="G26" s="116">
        <f>SUM(G18:G25)</f>
        <v>10160397.78</v>
      </c>
      <c r="H26" s="410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</row>
    <row r="27" spans="1:24" ht="12.75">
      <c r="A27" s="117" t="s">
        <v>508</v>
      </c>
      <c r="B27" s="117"/>
      <c r="C27" s="118">
        <f>+C15-C26</f>
        <v>244338.8999999999</v>
      </c>
      <c r="E27" s="118">
        <f>+E15-E26</f>
        <v>4275258.799999999</v>
      </c>
      <c r="F27" s="111"/>
      <c r="G27" s="118">
        <f>+G15-G26</f>
        <v>4519597.700000001</v>
      </c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</row>
    <row r="28" spans="3:24" ht="16.5" customHeight="1">
      <c r="C28" s="111"/>
      <c r="E28" s="111"/>
      <c r="F28" s="111"/>
      <c r="G28" s="111"/>
      <c r="H28" s="411"/>
      <c r="I28" s="411"/>
      <c r="J28" s="411"/>
      <c r="K28" s="411"/>
      <c r="L28" s="411"/>
      <c r="M28" s="411"/>
      <c r="N28" s="411"/>
      <c r="O28" s="411">
        <v>301741.23</v>
      </c>
      <c r="P28" s="411"/>
      <c r="Q28" s="411"/>
      <c r="R28" s="411"/>
      <c r="S28" s="411"/>
      <c r="T28" s="411"/>
      <c r="U28" s="411"/>
      <c r="V28" s="411"/>
      <c r="W28" s="411"/>
      <c r="X28" s="411"/>
    </row>
    <row r="29" spans="1:24" ht="12.75">
      <c r="A29" s="119" t="s">
        <v>509</v>
      </c>
      <c r="B29" s="119"/>
      <c r="C29" s="120"/>
      <c r="E29" s="111"/>
      <c r="F29" s="111"/>
      <c r="G29" s="111"/>
      <c r="H29" s="411"/>
      <c r="I29" s="411"/>
      <c r="J29" s="411"/>
      <c r="K29" s="411"/>
      <c r="L29" s="411"/>
      <c r="M29" s="411"/>
      <c r="N29" s="411"/>
      <c r="O29" s="411">
        <v>25843.56</v>
      </c>
      <c r="P29" s="411"/>
      <c r="Q29" s="411"/>
      <c r="R29" s="411"/>
      <c r="S29" s="411"/>
      <c r="T29" s="411"/>
      <c r="U29" s="411"/>
      <c r="V29" s="411"/>
      <c r="W29" s="411"/>
      <c r="X29" s="411"/>
    </row>
    <row r="30" spans="1:24" ht="12.75">
      <c r="A30" s="109" t="s">
        <v>494</v>
      </c>
      <c r="B30" s="109"/>
      <c r="C30" s="110"/>
      <c r="E30" s="111"/>
      <c r="F30" s="111"/>
      <c r="G30" s="111"/>
      <c r="H30" s="411"/>
      <c r="I30" s="411"/>
      <c r="J30" s="411"/>
      <c r="K30" s="411"/>
      <c r="L30" s="411"/>
      <c r="M30" s="410">
        <f>+C26+C53</f>
        <v>1105115.43</v>
      </c>
      <c r="N30" s="411"/>
      <c r="O30" s="411">
        <f>SUM(O28:O29)</f>
        <v>327584.79</v>
      </c>
      <c r="P30" s="411"/>
      <c r="Q30" s="411"/>
      <c r="R30" s="411"/>
      <c r="S30" s="411"/>
      <c r="T30" s="411"/>
      <c r="U30" s="411"/>
      <c r="V30" s="411"/>
      <c r="W30" s="411"/>
      <c r="X30" s="411"/>
    </row>
    <row r="31" spans="1:24" ht="12.75">
      <c r="A31" s="112" t="s">
        <v>510</v>
      </c>
      <c r="B31" s="112"/>
      <c r="C31" s="113"/>
      <c r="E31" s="111"/>
      <c r="F31" s="111"/>
      <c r="G31" s="111"/>
      <c r="H31" s="411"/>
      <c r="I31" s="411"/>
      <c r="J31" s="411"/>
      <c r="K31" s="411"/>
      <c r="L31" s="411"/>
      <c r="M31" s="411"/>
      <c r="N31" s="411"/>
      <c r="O31" s="410"/>
      <c r="P31" s="411"/>
      <c r="Q31" s="411"/>
      <c r="R31" s="411"/>
      <c r="S31" s="411"/>
      <c r="T31" s="411"/>
      <c r="U31" s="411"/>
      <c r="V31" s="411"/>
      <c r="W31" s="411"/>
      <c r="X31" s="411"/>
    </row>
    <row r="32" spans="1:24" ht="12.75">
      <c r="A32" s="112" t="s">
        <v>511</v>
      </c>
      <c r="B32" s="112"/>
      <c r="C32" s="113"/>
      <c r="E32" s="111"/>
      <c r="F32" s="111"/>
      <c r="G32" s="111"/>
      <c r="H32" s="411"/>
      <c r="I32" s="411"/>
      <c r="J32" s="411"/>
      <c r="K32" s="411"/>
      <c r="L32" s="411"/>
      <c r="M32" s="411"/>
      <c r="N32" s="411"/>
      <c r="O32" s="411">
        <v>56833.22</v>
      </c>
      <c r="P32" s="411"/>
      <c r="Q32" s="411"/>
      <c r="R32" s="411"/>
      <c r="S32" s="411"/>
      <c r="T32" s="411"/>
      <c r="U32" s="411"/>
      <c r="V32" s="411"/>
      <c r="W32" s="411"/>
      <c r="X32" s="411"/>
    </row>
    <row r="33" spans="1:24" ht="12.75">
      <c r="A33" s="112" t="s">
        <v>512</v>
      </c>
      <c r="B33" s="112"/>
      <c r="C33" s="113"/>
      <c r="E33" s="111"/>
      <c r="F33" s="111"/>
      <c r="G33" s="111"/>
      <c r="H33" s="411"/>
      <c r="I33" s="411"/>
      <c r="J33" s="411"/>
      <c r="K33" s="411"/>
      <c r="L33" s="411"/>
      <c r="M33" s="410"/>
      <c r="N33" s="411"/>
      <c r="O33" s="411">
        <f>SUM(O30:O32)</f>
        <v>384418.01</v>
      </c>
      <c r="P33" s="411"/>
      <c r="Q33" s="411"/>
      <c r="R33" s="411"/>
      <c r="S33" s="411"/>
      <c r="T33" s="411"/>
      <c r="U33" s="411"/>
      <c r="V33" s="411"/>
      <c r="W33" s="411"/>
      <c r="X33" s="411"/>
    </row>
    <row r="34" spans="1:24" ht="12.75">
      <c r="A34" s="112" t="s">
        <v>513</v>
      </c>
      <c r="B34" s="112"/>
      <c r="C34" s="113"/>
      <c r="E34" s="111"/>
      <c r="F34" s="111"/>
      <c r="G34" s="1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</row>
    <row r="35" spans="1:24" ht="12.75">
      <c r="A35" s="109" t="s">
        <v>498</v>
      </c>
      <c r="B35" s="109"/>
      <c r="C35" s="114">
        <f>SUM(C31:C34)</f>
        <v>0</v>
      </c>
      <c r="E35" s="114">
        <f>SUM(E31:E34)</f>
        <v>0</v>
      </c>
      <c r="F35" s="111"/>
      <c r="G35" s="114">
        <f>SUM(G31:G34)</f>
        <v>0</v>
      </c>
      <c r="H35" s="411"/>
      <c r="I35" s="411"/>
      <c r="J35" s="411"/>
      <c r="K35" s="411"/>
      <c r="L35" s="411"/>
      <c r="M35" s="410">
        <f>+C26+C53</f>
        <v>1105115.43</v>
      </c>
      <c r="N35" s="411"/>
      <c r="O35" s="411">
        <v>874036.39</v>
      </c>
      <c r="P35" s="411"/>
      <c r="Q35" s="411"/>
      <c r="R35" s="411"/>
      <c r="S35" s="411"/>
      <c r="T35" s="411"/>
      <c r="U35" s="411"/>
      <c r="V35" s="411"/>
      <c r="W35" s="411"/>
      <c r="X35" s="411"/>
    </row>
    <row r="36" spans="3:24" ht="12.75" customHeight="1">
      <c r="C36" s="111"/>
      <c r="E36" s="111"/>
      <c r="F36" s="111"/>
      <c r="G36" s="1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</row>
    <row r="37" spans="1:24" ht="12.75">
      <c r="A37" s="109" t="s">
        <v>499</v>
      </c>
      <c r="B37" s="109"/>
      <c r="C37" s="110"/>
      <c r="E37" s="111"/>
      <c r="F37" s="111"/>
      <c r="G37" s="111">
        <f>+C37+E37</f>
        <v>0</v>
      </c>
      <c r="H37" s="411"/>
      <c r="I37" s="411"/>
      <c r="J37" s="411"/>
      <c r="K37" s="411"/>
      <c r="L37" s="411"/>
      <c r="M37" s="410">
        <f>+E102</f>
        <v>0</v>
      </c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</row>
    <row r="38" spans="1:24" ht="12.75">
      <c r="A38" s="112" t="s">
        <v>514</v>
      </c>
      <c r="B38" s="112"/>
      <c r="C38" s="113"/>
      <c r="E38" s="111"/>
      <c r="F38" s="111"/>
      <c r="G38" s="111">
        <f>+C38+E38</f>
        <v>0</v>
      </c>
      <c r="H38" s="411"/>
      <c r="I38" s="411"/>
      <c r="J38" s="411"/>
      <c r="K38" s="411"/>
      <c r="L38" s="411"/>
      <c r="M38" s="410">
        <f>SUM(M35:M37)</f>
        <v>1105115.43</v>
      </c>
      <c r="N38" s="411"/>
      <c r="O38" s="410">
        <f>+M35-O35</f>
        <v>231079.03999999992</v>
      </c>
      <c r="P38" s="411"/>
      <c r="Q38" s="411"/>
      <c r="R38" s="411"/>
      <c r="S38" s="411"/>
      <c r="T38" s="411"/>
      <c r="U38" s="411"/>
      <c r="V38" s="411"/>
      <c r="W38" s="411"/>
      <c r="X38" s="411"/>
    </row>
    <row r="39" spans="1:24" ht="12.75">
      <c r="A39" s="112" t="s">
        <v>515</v>
      </c>
      <c r="B39" s="112"/>
      <c r="C39" s="113"/>
      <c r="E39" s="111"/>
      <c r="F39" s="111"/>
      <c r="G39" s="111">
        <f>+C39+E39</f>
        <v>0</v>
      </c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</row>
    <row r="40" spans="1:24" ht="12.75">
      <c r="A40" s="112" t="s">
        <v>516</v>
      </c>
      <c r="B40" s="112"/>
      <c r="C40" s="113"/>
      <c r="E40" s="111"/>
      <c r="F40" s="111"/>
      <c r="G40" s="1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</row>
    <row r="41" spans="1:24" ht="12.75">
      <c r="A41" s="109" t="s">
        <v>507</v>
      </c>
      <c r="B41" s="109"/>
      <c r="C41" s="114">
        <f>SUM(C38:C40)</f>
        <v>0</v>
      </c>
      <c r="E41" s="114">
        <f>SUM(E38:E40)</f>
        <v>0</v>
      </c>
      <c r="F41" s="111"/>
      <c r="G41" s="114">
        <f>SUM(G38:G40)</f>
        <v>0</v>
      </c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</row>
    <row r="42" spans="1:24" ht="12.75">
      <c r="A42" s="117" t="s">
        <v>517</v>
      </c>
      <c r="B42" s="117"/>
      <c r="C42" s="118">
        <f>+C35-C41</f>
        <v>0</v>
      </c>
      <c r="E42" s="118">
        <f>+E35-E41</f>
        <v>0</v>
      </c>
      <c r="F42" s="111"/>
      <c r="G42" s="118">
        <f>+G35-G41</f>
        <v>0</v>
      </c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</row>
    <row r="43" spans="1:24" ht="12.75">
      <c r="A43" s="112"/>
      <c r="B43" s="112"/>
      <c r="C43" s="113"/>
      <c r="E43" s="111"/>
      <c r="F43" s="111"/>
      <c r="G43" s="1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</row>
    <row r="44" spans="1:24" ht="12.75">
      <c r="A44" s="119" t="s">
        <v>518</v>
      </c>
      <c r="B44" s="119"/>
      <c r="C44" s="120"/>
      <c r="E44" s="111"/>
      <c r="F44" s="111"/>
      <c r="G44" s="1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</row>
    <row r="45" spans="1:24" ht="12.75">
      <c r="A45" s="109" t="s">
        <v>494</v>
      </c>
      <c r="B45" s="109"/>
      <c r="C45" s="110"/>
      <c r="E45" s="111"/>
      <c r="F45" s="111"/>
      <c r="G45" s="111"/>
      <c r="H45" s="411"/>
      <c r="I45" s="410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</row>
    <row r="46" spans="1:9" ht="12.75">
      <c r="A46" s="112" t="s">
        <v>519</v>
      </c>
      <c r="B46" s="112"/>
      <c r="C46" s="113"/>
      <c r="E46" s="111">
        <v>525000</v>
      </c>
      <c r="F46" s="111"/>
      <c r="G46" s="111">
        <f>+C46+E46</f>
        <v>525000</v>
      </c>
      <c r="I46" s="115"/>
    </row>
    <row r="47" spans="1:7" ht="12.75">
      <c r="A47" s="109" t="s">
        <v>498</v>
      </c>
      <c r="B47" s="109"/>
      <c r="C47" s="114">
        <f>SUM(C46)</f>
        <v>0</v>
      </c>
      <c r="E47" s="114">
        <f>SUM(E46)</f>
        <v>525000</v>
      </c>
      <c r="F47" s="111"/>
      <c r="G47" s="114">
        <f>SUM(G46)</f>
        <v>525000</v>
      </c>
    </row>
    <row r="48" spans="1:7" ht="12.75">
      <c r="A48" s="112"/>
      <c r="B48" s="112"/>
      <c r="C48" s="113"/>
      <c r="E48" s="111"/>
      <c r="F48" s="111"/>
      <c r="G48" s="111"/>
    </row>
    <row r="49" spans="1:9" ht="12.75">
      <c r="A49" s="109" t="s">
        <v>499</v>
      </c>
      <c r="B49" s="109"/>
      <c r="C49" s="110"/>
      <c r="E49" s="111"/>
      <c r="F49" s="111"/>
      <c r="G49" s="111"/>
      <c r="I49" s="115"/>
    </row>
    <row r="50" spans="1:7" ht="12.75">
      <c r="A50" s="112" t="s">
        <v>520</v>
      </c>
      <c r="B50" s="112"/>
      <c r="C50" s="113">
        <v>94260</v>
      </c>
      <c r="E50" s="111">
        <v>1017878</v>
      </c>
      <c r="F50" s="111"/>
      <c r="G50" s="111">
        <f>+C50+E50</f>
        <v>1112138</v>
      </c>
    </row>
    <row r="51" spans="1:7" ht="12.75">
      <c r="A51" s="112" t="s">
        <v>521</v>
      </c>
      <c r="B51" s="112"/>
      <c r="C51" s="113"/>
      <c r="E51" s="111"/>
      <c r="F51" s="111"/>
      <c r="G51" s="111">
        <f>+C51+E51</f>
        <v>0</v>
      </c>
    </row>
    <row r="52" spans="1:16" ht="12.75">
      <c r="A52" s="112" t="s">
        <v>522</v>
      </c>
      <c r="B52" s="112"/>
      <c r="C52" s="113"/>
      <c r="E52" s="111">
        <v>58309.63</v>
      </c>
      <c r="F52" s="111"/>
      <c r="G52" s="111">
        <f>+C52+E52</f>
        <v>58309.63</v>
      </c>
      <c r="L52" s="97"/>
      <c r="M52" s="97"/>
      <c r="N52" s="94"/>
      <c r="O52" s="121"/>
      <c r="P52" s="95"/>
    </row>
    <row r="53" spans="1:16" ht="12.75">
      <c r="A53" s="109" t="s">
        <v>507</v>
      </c>
      <c r="B53" s="109"/>
      <c r="C53" s="114">
        <f>SUM(C50:C52)</f>
        <v>94260</v>
      </c>
      <c r="E53" s="114">
        <f>SUM(E50:E52)</f>
        <v>1076187.63</v>
      </c>
      <c r="F53" s="111"/>
      <c r="G53" s="114">
        <f>SUM(G50:G52)</f>
        <v>1170447.63</v>
      </c>
      <c r="L53" s="122"/>
      <c r="M53" s="123"/>
      <c r="N53" s="99"/>
      <c r="O53" s="97"/>
      <c r="P53" s="99"/>
    </row>
    <row r="54" spans="1:16" ht="12.75">
      <c r="A54" s="117" t="s">
        <v>523</v>
      </c>
      <c r="B54" s="117"/>
      <c r="C54" s="124">
        <f>+C47-C53</f>
        <v>-94260</v>
      </c>
      <c r="D54" s="124"/>
      <c r="E54" s="124">
        <f>+E47-E53</f>
        <v>-551187.6299999999</v>
      </c>
      <c r="F54" s="124">
        <f>+F47-F53</f>
        <v>0</v>
      </c>
      <c r="G54" s="124">
        <f>+G47-G53</f>
        <v>-645447.6299999999</v>
      </c>
      <c r="L54" s="122"/>
      <c r="M54" s="123"/>
      <c r="N54" s="99"/>
      <c r="O54" s="97"/>
      <c r="P54" s="99"/>
    </row>
    <row r="55" spans="1:16" ht="12.75">
      <c r="A55" s="109"/>
      <c r="B55" s="109"/>
      <c r="C55" s="110"/>
      <c r="E55" s="111"/>
      <c r="F55" s="111"/>
      <c r="G55" s="111"/>
      <c r="L55" s="97"/>
      <c r="M55" s="123"/>
      <c r="N55" s="99"/>
      <c r="O55" s="97"/>
      <c r="P55" s="99"/>
    </row>
    <row r="56" spans="1:16" ht="12.75">
      <c r="A56" s="119" t="s">
        <v>524</v>
      </c>
      <c r="B56" s="119"/>
      <c r="C56" s="125">
        <f>+C27+C42+C54</f>
        <v>150078.8999999999</v>
      </c>
      <c r="D56" s="125"/>
      <c r="E56" s="125">
        <f>+E27+E42+E54</f>
        <v>3724071.169999999</v>
      </c>
      <c r="F56" s="111"/>
      <c r="G56" s="125">
        <f>+G27+G42+G54</f>
        <v>3874150.070000001</v>
      </c>
      <c r="H56" s="115"/>
      <c r="I56" s="410">
        <f>+C26+C53</f>
        <v>1105115.43</v>
      </c>
      <c r="J56" s="411">
        <v>1049968.88</v>
      </c>
      <c r="K56" s="410">
        <f>+I56-J56</f>
        <v>55146.55000000005</v>
      </c>
      <c r="L56" s="97"/>
      <c r="M56" s="123"/>
      <c r="N56" s="99"/>
      <c r="O56" s="97"/>
      <c r="P56" s="99"/>
    </row>
    <row r="57" spans="1:16" ht="12.75">
      <c r="A57" s="109"/>
      <c r="B57" s="109"/>
      <c r="C57" s="110"/>
      <c r="E57" s="111"/>
      <c r="F57" s="111"/>
      <c r="G57" s="111"/>
      <c r="I57" s="411">
        <v>876816.81</v>
      </c>
      <c r="J57" s="411"/>
      <c r="K57" s="411"/>
      <c r="L57" s="97"/>
      <c r="M57" s="123"/>
      <c r="N57" s="99"/>
      <c r="O57" s="97"/>
      <c r="P57" s="99"/>
    </row>
    <row r="58" spans="1:16" ht="12.75">
      <c r="A58" s="102" t="s">
        <v>525</v>
      </c>
      <c r="B58" s="102"/>
      <c r="C58" s="126">
        <f>+E60</f>
        <v>9860751.87</v>
      </c>
      <c r="E58" s="127">
        <v>6136680.7</v>
      </c>
      <c r="F58" s="127"/>
      <c r="G58" s="127">
        <f>+E58</f>
        <v>6136680.7</v>
      </c>
      <c r="I58" s="410">
        <f>+I56-I57</f>
        <v>228298.61999999988</v>
      </c>
      <c r="J58" s="411"/>
      <c r="K58" s="411"/>
      <c r="L58" s="97"/>
      <c r="M58" s="123"/>
      <c r="N58" s="99"/>
      <c r="O58" s="97"/>
      <c r="P58" s="99"/>
    </row>
    <row r="59" spans="1:16" ht="12.75">
      <c r="A59" s="109"/>
      <c r="B59" s="109"/>
      <c r="C59" s="110"/>
      <c r="E59" s="127"/>
      <c r="F59" s="127"/>
      <c r="G59" s="127"/>
      <c r="L59" s="97"/>
      <c r="M59" s="97"/>
      <c r="N59" s="99"/>
      <c r="O59" s="128"/>
      <c r="P59" s="99"/>
    </row>
    <row r="60" spans="1:16" ht="12.75">
      <c r="A60" s="119" t="s">
        <v>526</v>
      </c>
      <c r="B60" s="119"/>
      <c r="C60" s="125">
        <f>SUM(C56:C58)</f>
        <v>10010830.77</v>
      </c>
      <c r="D60" s="115"/>
      <c r="E60" s="129">
        <f>SUM(E56:E59)</f>
        <v>9860751.87</v>
      </c>
      <c r="F60" s="127"/>
      <c r="G60" s="129">
        <f>SUM(G56:G59)</f>
        <v>10010830.770000001</v>
      </c>
      <c r="L60" s="97"/>
      <c r="M60" s="128"/>
      <c r="N60" s="99"/>
      <c r="O60" s="97"/>
      <c r="P60" s="94"/>
    </row>
    <row r="62" ht="12.75">
      <c r="C62" s="111"/>
    </row>
    <row r="63" spans="6:7" ht="12.75">
      <c r="F63" s="98"/>
      <c r="G63" s="115">
        <f>+C60-G60</f>
        <v>0</v>
      </c>
    </row>
    <row r="64" spans="6:9" ht="12.75">
      <c r="F64" s="99"/>
      <c r="I64" s="115"/>
    </row>
    <row r="65" ht="12.75"/>
    <row r="66" ht="12.75"/>
    <row r="67" ht="12.75"/>
    <row r="68" spans="1:3" ht="12.75">
      <c r="A68" s="100" t="s">
        <v>383</v>
      </c>
      <c r="C68" s="100" t="s">
        <v>232</v>
      </c>
    </row>
    <row r="69" ht="12.75"/>
    <row r="70" ht="12.75"/>
    <row r="71" spans="1:3" ht="12.75">
      <c r="A71" s="100" t="s">
        <v>365</v>
      </c>
      <c r="C71" s="100" t="s">
        <v>256</v>
      </c>
    </row>
    <row r="72" spans="1:3" ht="12.75">
      <c r="A72" s="100" t="s">
        <v>419</v>
      </c>
      <c r="C72" s="100" t="s">
        <v>253</v>
      </c>
    </row>
    <row r="73" ht="12.75"/>
    <row r="74" ht="12.75"/>
    <row r="75" ht="12.75"/>
    <row r="92" spans="1:5" ht="15">
      <c r="A92" s="130" t="s">
        <v>245</v>
      </c>
      <c r="B92" s="130"/>
      <c r="C92" s="131"/>
      <c r="D92" s="130"/>
      <c r="E92" s="130"/>
    </row>
    <row r="93" spans="1:5" ht="15">
      <c r="A93" s="132" t="s">
        <v>246</v>
      </c>
      <c r="B93" s="132"/>
      <c r="C93" s="133"/>
      <c r="D93" s="134"/>
      <c r="E93" s="135">
        <f>+BLSHT!D8</f>
        <v>86054.6</v>
      </c>
    </row>
    <row r="94" spans="1:5" ht="15">
      <c r="A94" s="132" t="s">
        <v>351</v>
      </c>
      <c r="B94" s="132"/>
      <c r="C94" s="133"/>
      <c r="D94" s="134"/>
      <c r="E94" s="135">
        <f>+C99</f>
        <v>9924776.169999998</v>
      </c>
    </row>
    <row r="95" spans="1:5" ht="15">
      <c r="A95" s="136" t="s">
        <v>352</v>
      </c>
      <c r="B95" s="136"/>
      <c r="C95" s="134">
        <f>+BLSHT!D12</f>
        <v>6382022.47</v>
      </c>
      <c r="D95" s="130"/>
      <c r="E95" s="361"/>
    </row>
    <row r="96" spans="1:5" ht="15">
      <c r="A96" s="136" t="s">
        <v>353</v>
      </c>
      <c r="B96" s="136"/>
      <c r="C96" s="134">
        <f>+BLSHT!D13</f>
        <v>2389166</v>
      </c>
      <c r="D96" s="130"/>
      <c r="E96" s="361"/>
    </row>
    <row r="97" spans="1:10" ht="15">
      <c r="A97" s="136" t="s">
        <v>378</v>
      </c>
      <c r="B97" s="136"/>
      <c r="C97" s="134">
        <f>+BLSHT!D14</f>
        <v>686897.33</v>
      </c>
      <c r="D97" s="130"/>
      <c r="E97" s="361"/>
      <c r="H97" s="361"/>
      <c r="I97" s="136"/>
      <c r="J97" s="134">
        <f>+'[2]BLSHT'!K14</f>
        <v>0</v>
      </c>
    </row>
    <row r="98" spans="1:10" ht="15">
      <c r="A98" s="361" t="s">
        <v>578</v>
      </c>
      <c r="B98" s="136"/>
      <c r="C98" s="134">
        <f>+BLSHT!D15</f>
        <v>466690.37</v>
      </c>
      <c r="D98" s="130"/>
      <c r="E98" s="361"/>
      <c r="H98" s="361"/>
      <c r="I98" s="136"/>
      <c r="J98" s="134"/>
    </row>
    <row r="99" spans="1:5" ht="15.75" thickBot="1">
      <c r="A99" s="136"/>
      <c r="B99" s="136"/>
      <c r="C99" s="137">
        <f>SUM(C95:C98)</f>
        <v>9924776.169999998</v>
      </c>
      <c r="D99" s="138" t="s">
        <v>8</v>
      </c>
      <c r="E99" s="362">
        <f>SUM(E93:E97)</f>
        <v>10010830.769999998</v>
      </c>
    </row>
    <row r="100" spans="1:5" ht="15.75" thickTop="1">
      <c r="A100" s="130"/>
      <c r="B100" s="130"/>
      <c r="C100" s="130"/>
      <c r="D100" s="130"/>
      <c r="E100" s="130"/>
    </row>
    <row r="102" ht="12.75">
      <c r="E102" s="115">
        <f>+C60-E99</f>
        <v>0</v>
      </c>
    </row>
    <row r="104" ht="12.75">
      <c r="E104" s="115"/>
    </row>
  </sheetData>
  <sheetProtection/>
  <mergeCells count="3">
    <mergeCell ref="A4:C4"/>
    <mergeCell ref="A1:G1"/>
    <mergeCell ref="A2:G2"/>
  </mergeCells>
  <printOptions horizontalCentered="1"/>
  <pageMargins left="0" right="0" top="0.75" bottom="0.75" header="0.3" footer="0.3"/>
  <pageSetup horizontalDpi="600" verticalDpi="600" orientation="portrait" paperSize="5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4"/>
  <sheetViews>
    <sheetView zoomScalePageLayoutView="0" workbookViewId="0" topLeftCell="A48">
      <selection activeCell="C7" sqref="C7"/>
    </sheetView>
  </sheetViews>
  <sheetFormatPr defaultColWidth="9.140625" defaultRowHeight="12.75"/>
  <cols>
    <col min="1" max="1" width="33.7109375" style="83" customWidth="1"/>
    <col min="2" max="2" width="14.00390625" style="83" customWidth="1"/>
    <col min="3" max="3" width="17.7109375" style="83" customWidth="1"/>
    <col min="4" max="4" width="2.00390625" style="83" customWidth="1"/>
    <col min="5" max="5" width="15.28125" style="83" customWidth="1"/>
    <col min="6" max="6" width="12.7109375" style="83" customWidth="1"/>
    <col min="7" max="7" width="9.8515625" style="83" bestFit="1" customWidth="1"/>
    <col min="8" max="16384" width="9.140625" style="83" customWidth="1"/>
  </cols>
  <sheetData>
    <row r="1" spans="1:5" ht="22.5" customHeight="1">
      <c r="A1" s="402" t="str">
        <f>+'[1]REVeXP'!A1</f>
        <v>BACOLOD WATER DISTRICT</v>
      </c>
      <c r="B1" s="403"/>
      <c r="C1" s="403"/>
      <c r="D1" s="403"/>
      <c r="E1" s="404"/>
    </row>
    <row r="2" spans="1:5" ht="22.5" customHeight="1">
      <c r="A2" s="399" t="s">
        <v>553</v>
      </c>
      <c r="B2" s="400"/>
      <c r="C2" s="400"/>
      <c r="D2" s="400"/>
      <c r="E2" s="401"/>
    </row>
    <row r="3" spans="1:5" ht="22.5" customHeight="1">
      <c r="A3" s="405">
        <v>42370</v>
      </c>
      <c r="B3" s="406"/>
      <c r="C3" s="406"/>
      <c r="D3" s="406"/>
      <c r="E3" s="407"/>
    </row>
    <row r="4" spans="1:5" ht="22.5" customHeight="1">
      <c r="A4" s="255"/>
      <c r="B4" s="256"/>
      <c r="C4" s="256" t="s">
        <v>392</v>
      </c>
      <c r="D4" s="256"/>
      <c r="E4" s="257" t="s">
        <v>393</v>
      </c>
    </row>
    <row r="5" spans="1:5" ht="12.75">
      <c r="A5" s="266" t="s">
        <v>278</v>
      </c>
      <c r="B5" s="267"/>
      <c r="C5" s="268">
        <f>+TB!N14-TB!Q14</f>
        <v>86054.6</v>
      </c>
      <c r="D5" s="269"/>
      <c r="E5" s="270"/>
    </row>
    <row r="6" spans="1:5" ht="12.75">
      <c r="A6" s="271" t="s">
        <v>479</v>
      </c>
      <c r="B6" s="267"/>
      <c r="C6" s="268">
        <f>+TB!N15</f>
        <v>6382022.47</v>
      </c>
      <c r="D6" s="269"/>
      <c r="E6" s="270"/>
    </row>
    <row r="7" spans="1:5" ht="12.75">
      <c r="A7" s="271" t="s">
        <v>533</v>
      </c>
      <c r="B7" s="267"/>
      <c r="C7" s="268">
        <f>+TB!N16</f>
        <v>2389166</v>
      </c>
      <c r="D7" s="269"/>
      <c r="E7" s="270"/>
    </row>
    <row r="8" spans="1:5" ht="12.75">
      <c r="A8" s="271" t="s">
        <v>480</v>
      </c>
      <c r="B8" s="267"/>
      <c r="C8" s="268">
        <f>+TB!N17</f>
        <v>686897.33</v>
      </c>
      <c r="D8" s="269"/>
      <c r="E8" s="270"/>
    </row>
    <row r="9" spans="1:5" ht="12.75">
      <c r="A9" s="266" t="s">
        <v>319</v>
      </c>
      <c r="B9" s="272"/>
      <c r="C9" s="273">
        <f>+TB!N21-TB!Q21</f>
        <v>1172453.1099999999</v>
      </c>
      <c r="D9" s="269"/>
      <c r="E9" s="270"/>
    </row>
    <row r="10" spans="1:5" ht="12.75">
      <c r="A10" s="266" t="s">
        <v>482</v>
      </c>
      <c r="B10" s="267"/>
      <c r="C10" s="268">
        <f>+TB!N22</f>
        <v>55571.63</v>
      </c>
      <c r="D10" s="269"/>
      <c r="E10" s="270"/>
    </row>
    <row r="11" spans="1:5" ht="12.75">
      <c r="A11" s="266" t="s">
        <v>326</v>
      </c>
      <c r="B11" s="272"/>
      <c r="C11" s="273">
        <f>+TB!N12-TB!Q12</f>
        <v>272973.9</v>
      </c>
      <c r="D11" s="269"/>
      <c r="E11" s="270"/>
    </row>
    <row r="12" spans="1:6" ht="12.75">
      <c r="A12" s="266" t="s">
        <v>454</v>
      </c>
      <c r="B12" s="267"/>
      <c r="C12" s="268">
        <f>+TB!N30-TB!Q30</f>
        <v>403933.31</v>
      </c>
      <c r="D12" s="269"/>
      <c r="E12" s="270"/>
      <c r="F12" s="234"/>
    </row>
    <row r="13" spans="1:6" ht="12.75">
      <c r="A13" s="266" t="s">
        <v>422</v>
      </c>
      <c r="B13" s="267"/>
      <c r="C13" s="268">
        <f>+TB!N28-TB!Q28</f>
        <v>44007.99</v>
      </c>
      <c r="D13" s="269"/>
      <c r="E13" s="270"/>
      <c r="F13" s="234"/>
    </row>
    <row r="14" spans="1:6" ht="12.75">
      <c r="A14" s="266" t="s">
        <v>545</v>
      </c>
      <c r="B14" s="267"/>
      <c r="C14" s="268">
        <f>+TB!N29-TB!Q29</f>
        <v>18900</v>
      </c>
      <c r="D14" s="269"/>
      <c r="E14" s="270"/>
      <c r="F14" s="234"/>
    </row>
    <row r="15" spans="1:5" ht="12.75">
      <c r="A15" s="271" t="s">
        <v>318</v>
      </c>
      <c r="B15" s="274"/>
      <c r="C15" s="268">
        <f>+TB!N11-TB!Q11</f>
        <v>4122</v>
      </c>
      <c r="D15" s="269"/>
      <c r="E15" s="270"/>
    </row>
    <row r="16" spans="1:5" ht="12.75">
      <c r="A16" s="266" t="s">
        <v>321</v>
      </c>
      <c r="B16" s="267"/>
      <c r="C16" s="268">
        <f>+TB!N5-TB!Q5</f>
        <v>31197795.63</v>
      </c>
      <c r="D16" s="269"/>
      <c r="E16" s="270"/>
    </row>
    <row r="17" spans="1:5" ht="12.75">
      <c r="A17" s="266" t="s">
        <v>282</v>
      </c>
      <c r="B17" s="267"/>
      <c r="C17" s="268"/>
      <c r="D17" s="268"/>
      <c r="E17" s="275">
        <v>155214.69</v>
      </c>
    </row>
    <row r="18" spans="1:5" ht="12.75">
      <c r="A18" s="266" t="s">
        <v>331</v>
      </c>
      <c r="B18" s="267"/>
      <c r="C18" s="268"/>
      <c r="D18" s="268"/>
      <c r="E18" s="275">
        <v>7425279.04</v>
      </c>
    </row>
    <row r="19" spans="1:5" ht="12.75">
      <c r="A19" s="276" t="s">
        <v>481</v>
      </c>
      <c r="B19" s="277"/>
      <c r="C19" s="268">
        <f>+TB!N6</f>
        <v>493921</v>
      </c>
      <c r="D19" s="268"/>
      <c r="E19" s="270"/>
    </row>
    <row r="20" spans="1:5" ht="12.75">
      <c r="A20" s="266" t="s">
        <v>287</v>
      </c>
      <c r="B20" s="267"/>
      <c r="C20" s="272"/>
      <c r="D20" s="278"/>
      <c r="E20" s="275">
        <f>+TB!Q48-TB!N48</f>
        <v>251821</v>
      </c>
    </row>
    <row r="21" spans="1:6" ht="12.75">
      <c r="A21" s="266" t="s">
        <v>455</v>
      </c>
      <c r="B21" s="267"/>
      <c r="C21" s="272"/>
      <c r="D21" s="278"/>
      <c r="E21" s="279">
        <f>+TB!Q43-TB!N43</f>
        <v>38368.229999999996</v>
      </c>
      <c r="F21" s="224"/>
    </row>
    <row r="22" spans="1:5" ht="12.75">
      <c r="A22" s="280" t="s">
        <v>382</v>
      </c>
      <c r="B22" s="281"/>
      <c r="C22" s="272"/>
      <c r="D22" s="278"/>
      <c r="E22" s="275">
        <f>+TB!Q38-TB!N38</f>
        <v>87193.08</v>
      </c>
    </row>
    <row r="23" spans="1:5" ht="12.75">
      <c r="A23" s="266" t="s">
        <v>380</v>
      </c>
      <c r="B23" s="267"/>
      <c r="C23" s="272"/>
      <c r="D23" s="278"/>
      <c r="E23" s="275">
        <f>+TB!Q39-TB!N39</f>
        <v>25088.9</v>
      </c>
    </row>
    <row r="24" spans="1:5" ht="12.75">
      <c r="A24" s="266" t="s">
        <v>381</v>
      </c>
      <c r="B24" s="267"/>
      <c r="C24" s="272"/>
      <c r="D24" s="278"/>
      <c r="E24" s="275">
        <f>+TB!Q40</f>
        <v>4475</v>
      </c>
    </row>
    <row r="25" spans="1:5" ht="12.75">
      <c r="A25" s="266" t="s">
        <v>483</v>
      </c>
      <c r="B25" s="267"/>
      <c r="C25" s="272"/>
      <c r="D25" s="278"/>
      <c r="E25" s="275">
        <f>+TB!Q44</f>
        <v>208923.95</v>
      </c>
    </row>
    <row r="26" spans="1:5" ht="12.75">
      <c r="A26" s="271" t="s">
        <v>370</v>
      </c>
      <c r="B26" s="269"/>
      <c r="C26" s="272"/>
      <c r="D26" s="278"/>
      <c r="E26" s="282">
        <f>+TB!Q49-TB!N49</f>
        <v>2684.08</v>
      </c>
    </row>
    <row r="27" spans="1:5" ht="12.75">
      <c r="A27" s="266" t="s">
        <v>485</v>
      </c>
      <c r="B27" s="267"/>
      <c r="C27" s="272"/>
      <c r="D27" s="278"/>
      <c r="E27" s="275">
        <f>+TB!Q45</f>
        <v>38099</v>
      </c>
    </row>
    <row r="28" spans="1:5" ht="12.75">
      <c r="A28" s="266" t="s">
        <v>487</v>
      </c>
      <c r="B28" s="267"/>
      <c r="C28" s="272"/>
      <c r="D28" s="278"/>
      <c r="E28" s="275">
        <f>+TB!Q34-TB!N34</f>
        <v>21337545.82</v>
      </c>
    </row>
    <row r="29" spans="1:5" ht="12.75">
      <c r="A29" s="266" t="s">
        <v>488</v>
      </c>
      <c r="B29" s="267"/>
      <c r="C29" s="272"/>
      <c r="D29" s="278"/>
      <c r="E29" s="275">
        <f>+TB!Q35-TB!N35</f>
        <v>525000</v>
      </c>
    </row>
    <row r="30" spans="1:5" ht="12.75">
      <c r="A30" s="266" t="s">
        <v>402</v>
      </c>
      <c r="B30" s="267"/>
      <c r="C30" s="272"/>
      <c r="D30" s="278"/>
      <c r="E30" s="275">
        <v>8558073.67</v>
      </c>
    </row>
    <row r="31" spans="1:5" ht="12.75">
      <c r="A31" s="266" t="s">
        <v>459</v>
      </c>
      <c r="B31" s="267"/>
      <c r="C31" s="272"/>
      <c r="D31" s="268"/>
      <c r="E31" s="275">
        <f>+TB!Q31</f>
        <v>325542.96</v>
      </c>
    </row>
    <row r="32" spans="1:5" ht="18" customHeight="1" thickBot="1">
      <c r="A32" s="259"/>
      <c r="B32" s="252"/>
      <c r="C32" s="254">
        <f>SUM(C5:C31)</f>
        <v>43207818.97</v>
      </c>
      <c r="D32" s="253"/>
      <c r="E32" s="260">
        <f>SUM(E5:E31)</f>
        <v>38983309.42</v>
      </c>
    </row>
    <row r="33" spans="1:5" ht="15.75" customHeight="1" thickTop="1">
      <c r="A33" s="259"/>
      <c r="B33" s="252"/>
      <c r="C33" s="261"/>
      <c r="D33" s="239"/>
      <c r="E33" s="258"/>
    </row>
    <row r="34" spans="1:5" ht="16.5" customHeight="1">
      <c r="A34" s="262"/>
      <c r="B34" s="263"/>
      <c r="C34" s="263"/>
      <c r="D34" s="264"/>
      <c r="E34" s="265"/>
    </row>
    <row r="35" ht="12.75">
      <c r="D35" s="224"/>
    </row>
    <row r="36" ht="12.75">
      <c r="D36" s="224"/>
    </row>
    <row r="37" spans="4:5" ht="12.75">
      <c r="D37" s="239"/>
      <c r="E37" s="240"/>
    </row>
    <row r="38" spans="4:5" ht="12.75">
      <c r="D38" s="239"/>
      <c r="E38" s="240"/>
    </row>
    <row r="39" spans="4:5" ht="12.75">
      <c r="D39" s="243"/>
      <c r="E39" s="240"/>
    </row>
    <row r="40" spans="4:5" ht="12.75">
      <c r="D40" s="224"/>
      <c r="E40" s="240"/>
    </row>
    <row r="41" spans="4:6" ht="12.75">
      <c r="D41" s="224"/>
      <c r="E41" s="234"/>
      <c r="F41" s="234"/>
    </row>
    <row r="42" ht="12.75">
      <c r="D42" s="224"/>
    </row>
    <row r="43" ht="12.75">
      <c r="D43" s="224"/>
    </row>
    <row r="44" spans="4:5" ht="12.75">
      <c r="D44" s="224"/>
      <c r="E44" s="234"/>
    </row>
    <row r="45" spans="4:5" ht="12.75">
      <c r="D45" s="224"/>
      <c r="E45" s="234"/>
    </row>
    <row r="46" spans="4:5" ht="12.75">
      <c r="D46" s="224"/>
      <c r="E46" s="234"/>
    </row>
    <row r="47" spans="4:5" ht="12.75">
      <c r="D47" s="224"/>
      <c r="E47" s="234"/>
    </row>
    <row r="48" spans="4:5" ht="12.75">
      <c r="D48" s="224"/>
      <c r="E48" s="234"/>
    </row>
    <row r="49" ht="12.75">
      <c r="D49" s="224"/>
    </row>
    <row r="50" ht="12.75">
      <c r="D50" s="224"/>
    </row>
    <row r="51" ht="12.75">
      <c r="D51" s="224"/>
    </row>
    <row r="52" ht="12.75">
      <c r="D52" s="224"/>
    </row>
    <row r="53" ht="12.75">
      <c r="D53" s="224"/>
    </row>
    <row r="54" spans="4:5" ht="12.75">
      <c r="D54" s="224"/>
      <c r="E54" s="240"/>
    </row>
    <row r="55" spans="4:5" ht="12.75">
      <c r="D55" s="224"/>
      <c r="E55" s="240"/>
    </row>
    <row r="56" spans="4:5" ht="12.75">
      <c r="D56" s="224"/>
      <c r="E56" s="240"/>
    </row>
    <row r="57" spans="4:5" ht="12.75">
      <c r="D57" s="224"/>
      <c r="E57" s="240"/>
    </row>
    <row r="58" spans="4:5" ht="12.75">
      <c r="D58" s="224"/>
      <c r="E58" s="234"/>
    </row>
    <row r="59" spans="4:5" ht="12.75">
      <c r="D59" s="239"/>
      <c r="E59" s="234"/>
    </row>
    <row r="60" ht="12.75">
      <c r="D60" s="243"/>
    </row>
    <row r="61" spans="4:5" ht="12.75">
      <c r="D61" s="243"/>
      <c r="E61" s="240"/>
    </row>
    <row r="62" spans="4:5" ht="12.75">
      <c r="D62" s="225"/>
      <c r="E62" s="240"/>
    </row>
    <row r="63" ht="12.75">
      <c r="D63" s="225"/>
    </row>
    <row r="64" ht="12.75">
      <c r="D64" s="225"/>
    </row>
    <row r="65" ht="12.75" customHeight="1">
      <c r="D65" s="225"/>
    </row>
    <row r="66" ht="12.75" customHeight="1">
      <c r="D66" s="225"/>
    </row>
    <row r="67" ht="12.75" customHeight="1">
      <c r="D67" s="225"/>
    </row>
    <row r="68" ht="12.75">
      <c r="D68" s="218"/>
    </row>
    <row r="69" ht="15" customHeight="1">
      <c r="D69" s="225"/>
    </row>
    <row r="70" spans="6:8" ht="12.75">
      <c r="F70" s="249"/>
      <c r="G70" s="249"/>
      <c r="H70" s="249"/>
    </row>
    <row r="71" spans="6:8" ht="12.75">
      <c r="F71" s="250"/>
      <c r="G71" s="250"/>
      <c r="H71" s="250"/>
    </row>
    <row r="72" spans="6:8" ht="12.75">
      <c r="F72" s="251"/>
      <c r="G72" s="251"/>
      <c r="H72" s="251"/>
    </row>
    <row r="79" spans="1:3" ht="12.75">
      <c r="A79" s="252"/>
      <c r="B79" s="252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4" ht="12.75">
      <c r="A118" s="252"/>
      <c r="B118" s="252"/>
      <c r="C118" s="252"/>
      <c r="D118" s="252"/>
    </row>
    <row r="119" spans="1:4" ht="12.75">
      <c r="A119" s="252"/>
      <c r="B119" s="252"/>
      <c r="C119" s="252"/>
      <c r="D119" s="252"/>
    </row>
    <row r="120" spans="1:4" ht="12.75">
      <c r="A120" s="252"/>
      <c r="B120" s="252"/>
      <c r="C120" s="252"/>
      <c r="D120" s="252"/>
    </row>
    <row r="121" spans="1:4" ht="12.75">
      <c r="A121" s="252"/>
      <c r="B121" s="252"/>
      <c r="C121" s="252"/>
      <c r="D121" s="252"/>
    </row>
    <row r="122" spans="1:4" ht="12.75">
      <c r="A122" s="252"/>
      <c r="B122" s="252"/>
      <c r="C122" s="252"/>
      <c r="D122" s="252"/>
    </row>
    <row r="123" spans="1:4" ht="12.75">
      <c r="A123" s="252"/>
      <c r="B123" s="252"/>
      <c r="C123" s="252"/>
      <c r="D123" s="252"/>
    </row>
    <row r="124" spans="1:4" ht="12.75">
      <c r="A124" s="252"/>
      <c r="B124" s="252"/>
      <c r="C124" s="252"/>
      <c r="D124" s="252"/>
    </row>
    <row r="125" spans="1:4" ht="12.75">
      <c r="A125" s="252"/>
      <c r="B125" s="252"/>
      <c r="C125" s="252"/>
      <c r="D125" s="252"/>
    </row>
    <row r="126" spans="1:4" ht="12.75">
      <c r="A126" s="252"/>
      <c r="B126" s="252"/>
      <c r="C126" s="252"/>
      <c r="D126" s="252"/>
    </row>
    <row r="127" spans="1:4" ht="12.75">
      <c r="A127" s="252"/>
      <c r="B127" s="252"/>
      <c r="C127" s="252"/>
      <c r="D127" s="252"/>
    </row>
    <row r="128" spans="1:4" ht="12.75">
      <c r="A128" s="252"/>
      <c r="B128" s="252"/>
      <c r="C128" s="252"/>
      <c r="D128" s="252"/>
    </row>
    <row r="129" spans="1:4" ht="12.75">
      <c r="A129" s="252"/>
      <c r="B129" s="252"/>
      <c r="C129" s="252"/>
      <c r="D129" s="252"/>
    </row>
    <row r="130" spans="1:4" ht="12.75">
      <c r="A130" s="252"/>
      <c r="B130" s="252"/>
      <c r="C130" s="252"/>
      <c r="D130" s="252"/>
    </row>
    <row r="131" spans="1:4" ht="12.75">
      <c r="A131" s="252"/>
      <c r="B131" s="252"/>
      <c r="C131" s="252"/>
      <c r="D131" s="252"/>
    </row>
    <row r="132" spans="1:4" ht="12.75">
      <c r="A132" s="252"/>
      <c r="B132" s="252"/>
      <c r="C132" s="252"/>
      <c r="D132" s="252"/>
    </row>
    <row r="133" spans="1:4" ht="12.75">
      <c r="A133" s="252"/>
      <c r="B133" s="252"/>
      <c r="C133" s="252"/>
      <c r="D133" s="252"/>
    </row>
    <row r="134" spans="1:4" ht="12.75">
      <c r="A134" s="252"/>
      <c r="B134" s="252"/>
      <c r="C134" s="252"/>
      <c r="D134" s="252"/>
    </row>
    <row r="135" spans="1:4" ht="12.75">
      <c r="A135" s="252"/>
      <c r="B135" s="252"/>
      <c r="C135" s="252"/>
      <c r="D135" s="252"/>
    </row>
    <row r="136" spans="1:4" ht="12.75">
      <c r="A136" s="252"/>
      <c r="B136" s="252"/>
      <c r="C136" s="252"/>
      <c r="D136" s="252"/>
    </row>
    <row r="137" spans="1:4" ht="12.75">
      <c r="A137" s="252"/>
      <c r="B137" s="252"/>
      <c r="C137" s="252"/>
      <c r="D137" s="252"/>
    </row>
    <row r="138" spans="1:4" ht="12.75">
      <c r="A138" s="252"/>
      <c r="B138" s="252"/>
      <c r="C138" s="252"/>
      <c r="D138" s="252"/>
    </row>
    <row r="139" spans="1:4" ht="12.75">
      <c r="A139" s="252"/>
      <c r="B139" s="252"/>
      <c r="C139" s="252"/>
      <c r="D139" s="252"/>
    </row>
    <row r="140" spans="1:4" ht="12.75">
      <c r="A140" s="252"/>
      <c r="B140" s="252"/>
      <c r="C140" s="252"/>
      <c r="D140" s="252"/>
    </row>
    <row r="141" spans="1:4" ht="12.75">
      <c r="A141" s="252"/>
      <c r="B141" s="252"/>
      <c r="C141" s="252"/>
      <c r="D141" s="252"/>
    </row>
    <row r="142" spans="1:4" ht="12.75">
      <c r="A142" s="252"/>
      <c r="B142" s="252"/>
      <c r="C142" s="252"/>
      <c r="D142" s="252"/>
    </row>
    <row r="143" spans="1:4" ht="12.75">
      <c r="A143" s="252"/>
      <c r="B143" s="252"/>
      <c r="C143" s="252"/>
      <c r="D143" s="252"/>
    </row>
    <row r="144" spans="1:4" ht="12.75">
      <c r="A144" s="252"/>
      <c r="B144" s="252"/>
      <c r="C144" s="252"/>
      <c r="D144" s="252"/>
    </row>
    <row r="145" spans="1:4" ht="12.75">
      <c r="A145" s="252"/>
      <c r="B145" s="252"/>
      <c r="C145" s="252"/>
      <c r="D145" s="252"/>
    </row>
    <row r="146" spans="1:4" ht="12.75">
      <c r="A146" s="252"/>
      <c r="B146" s="252"/>
      <c r="C146" s="252"/>
      <c r="D146" s="252"/>
    </row>
    <row r="147" spans="1:4" ht="12.75">
      <c r="A147" s="252"/>
      <c r="B147" s="252"/>
      <c r="C147" s="252"/>
      <c r="D147" s="252"/>
    </row>
    <row r="148" spans="1:4" ht="12.75">
      <c r="A148" s="252"/>
      <c r="B148" s="252"/>
      <c r="C148" s="252"/>
      <c r="D148" s="252"/>
    </row>
    <row r="149" spans="1:4" ht="12.75">
      <c r="A149" s="252"/>
      <c r="B149" s="252"/>
      <c r="C149" s="252"/>
      <c r="D149" s="252"/>
    </row>
    <row r="150" spans="1:4" ht="12.75">
      <c r="A150" s="252"/>
      <c r="B150" s="252"/>
      <c r="C150" s="252"/>
      <c r="D150" s="252"/>
    </row>
    <row r="151" spans="1:4" ht="12.75">
      <c r="A151" s="252"/>
      <c r="B151" s="252"/>
      <c r="C151" s="252"/>
      <c r="D151" s="252"/>
    </row>
    <row r="152" spans="1:4" ht="12.75">
      <c r="A152" s="252"/>
      <c r="B152" s="252"/>
      <c r="C152" s="252"/>
      <c r="D152" s="252"/>
    </row>
    <row r="153" spans="1:4" ht="12.75">
      <c r="A153" s="252"/>
      <c r="B153" s="252"/>
      <c r="C153" s="252"/>
      <c r="D153" s="252"/>
    </row>
    <row r="154" spans="1:4" ht="12.75">
      <c r="A154" s="252"/>
      <c r="B154" s="252"/>
      <c r="C154" s="252"/>
      <c r="D154" s="252"/>
    </row>
    <row r="155" spans="1:4" ht="12.75">
      <c r="A155" s="252"/>
      <c r="B155" s="252"/>
      <c r="C155" s="252"/>
      <c r="D155" s="252"/>
    </row>
    <row r="156" spans="1:4" ht="12.75">
      <c r="A156" s="252"/>
      <c r="B156" s="252"/>
      <c r="C156" s="252"/>
      <c r="D156" s="252"/>
    </row>
    <row r="157" spans="1:4" ht="12.75">
      <c r="A157" s="252"/>
      <c r="B157" s="252"/>
      <c r="C157" s="252"/>
      <c r="D157" s="252"/>
    </row>
    <row r="158" spans="1:4" ht="12.75">
      <c r="A158" s="252"/>
      <c r="B158" s="252"/>
      <c r="C158" s="252"/>
      <c r="D158" s="252"/>
    </row>
    <row r="159" spans="1:4" ht="12.75">
      <c r="A159" s="252"/>
      <c r="B159" s="252"/>
      <c r="C159" s="252"/>
      <c r="D159" s="252"/>
    </row>
    <row r="160" spans="1:4" ht="12.75">
      <c r="A160" s="252"/>
      <c r="B160" s="252"/>
      <c r="C160" s="252"/>
      <c r="D160" s="252"/>
    </row>
    <row r="161" spans="1:4" ht="12.75">
      <c r="A161" s="252"/>
      <c r="B161" s="252"/>
      <c r="C161" s="252"/>
      <c r="D161" s="252"/>
    </row>
    <row r="162" spans="1:4" ht="12.75">
      <c r="A162" s="252"/>
      <c r="B162" s="252"/>
      <c r="C162" s="252"/>
      <c r="D162" s="252"/>
    </row>
    <row r="163" spans="1:4" ht="12.75">
      <c r="A163" s="252"/>
      <c r="B163" s="252"/>
      <c r="C163" s="252"/>
      <c r="D163" s="252"/>
    </row>
    <row r="164" spans="1:4" ht="12.75">
      <c r="A164" s="252"/>
      <c r="B164" s="252"/>
      <c r="C164" s="252"/>
      <c r="D164" s="252"/>
    </row>
    <row r="165" spans="1:4" ht="12.75">
      <c r="A165" s="252"/>
      <c r="B165" s="252"/>
      <c r="C165" s="252"/>
      <c r="D165" s="252"/>
    </row>
    <row r="166" spans="1:4" ht="12.75">
      <c r="A166" s="252"/>
      <c r="B166" s="252"/>
      <c r="C166" s="252"/>
      <c r="D166" s="252"/>
    </row>
    <row r="167" spans="1:4" ht="12.75">
      <c r="A167" s="252"/>
      <c r="B167" s="252"/>
      <c r="C167" s="252"/>
      <c r="D167" s="252"/>
    </row>
    <row r="168" spans="1:4" ht="12.75">
      <c r="A168" s="252"/>
      <c r="B168" s="252"/>
      <c r="C168" s="252"/>
      <c r="D168" s="252"/>
    </row>
    <row r="169" spans="1:4" ht="12.75">
      <c r="A169" s="252"/>
      <c r="B169" s="252"/>
      <c r="C169" s="252"/>
      <c r="D169" s="252"/>
    </row>
    <row r="170" spans="1:4" ht="12.75">
      <c r="A170" s="252"/>
      <c r="B170" s="252"/>
      <c r="C170" s="252"/>
      <c r="D170" s="252"/>
    </row>
    <row r="171" spans="1:4" ht="12.75">
      <c r="A171" s="252"/>
      <c r="B171" s="252"/>
      <c r="C171" s="252"/>
      <c r="D171" s="252"/>
    </row>
    <row r="172" spans="1:4" ht="12.75">
      <c r="A172" s="252"/>
      <c r="B172" s="252"/>
      <c r="C172" s="252"/>
      <c r="D172" s="252"/>
    </row>
    <row r="173" spans="1:4" ht="12.75">
      <c r="A173" s="252"/>
      <c r="B173" s="252"/>
      <c r="C173" s="252"/>
      <c r="D173" s="252"/>
    </row>
    <row r="174" spans="1:4" ht="12.75">
      <c r="A174" s="252"/>
      <c r="B174" s="252"/>
      <c r="C174" s="252"/>
      <c r="D174" s="252"/>
    </row>
    <row r="175" spans="1:4" ht="12.75">
      <c r="A175" s="252"/>
      <c r="B175" s="252"/>
      <c r="C175" s="252"/>
      <c r="D175" s="252"/>
    </row>
    <row r="176" spans="1:4" ht="12.75">
      <c r="A176" s="252"/>
      <c r="B176" s="252"/>
      <c r="C176" s="252"/>
      <c r="D176" s="252"/>
    </row>
    <row r="177" spans="1:4" ht="12.75">
      <c r="A177" s="252"/>
      <c r="B177" s="252"/>
      <c r="C177" s="252"/>
      <c r="D177" s="252"/>
    </row>
    <row r="178" spans="1:4" ht="12.75">
      <c r="A178" s="252"/>
      <c r="B178" s="252"/>
      <c r="C178" s="252"/>
      <c r="D178" s="252"/>
    </row>
    <row r="179" spans="1:4" ht="12.75">
      <c r="A179" s="252"/>
      <c r="B179" s="252"/>
      <c r="C179" s="252"/>
      <c r="D179" s="252"/>
    </row>
    <row r="180" spans="1:4" ht="12.75">
      <c r="A180" s="252"/>
      <c r="B180" s="252"/>
      <c r="C180" s="252"/>
      <c r="D180" s="252"/>
    </row>
    <row r="181" spans="1:4" ht="12.75">
      <c r="A181" s="252"/>
      <c r="B181" s="252"/>
      <c r="C181" s="252"/>
      <c r="D181" s="252"/>
    </row>
    <row r="182" spans="1:4" ht="12.75">
      <c r="A182" s="252"/>
      <c r="B182" s="252"/>
      <c r="C182" s="252"/>
      <c r="D182" s="252"/>
    </row>
    <row r="183" spans="1:4" ht="12.75">
      <c r="A183" s="252"/>
      <c r="B183" s="252"/>
      <c r="C183" s="252"/>
      <c r="D183" s="252"/>
    </row>
    <row r="184" spans="1:4" ht="12.75">
      <c r="A184" s="252"/>
      <c r="B184" s="252"/>
      <c r="C184" s="252"/>
      <c r="D184" s="252"/>
    </row>
    <row r="185" spans="1:4" ht="12.75">
      <c r="A185" s="252"/>
      <c r="B185" s="252"/>
      <c r="C185" s="252"/>
      <c r="D185" s="252"/>
    </row>
    <row r="186" spans="1:4" ht="12.75">
      <c r="A186" s="252"/>
      <c r="B186" s="252"/>
      <c r="C186" s="252"/>
      <c r="D186" s="252"/>
    </row>
    <row r="187" spans="1:4" ht="12.75">
      <c r="A187" s="252"/>
      <c r="B187" s="252"/>
      <c r="C187" s="252"/>
      <c r="D187" s="252"/>
    </row>
    <row r="188" spans="1:4" ht="12.75">
      <c r="A188" s="252"/>
      <c r="B188" s="252"/>
      <c r="C188" s="252"/>
      <c r="D188" s="252"/>
    </row>
    <row r="189" spans="1:4" ht="12.75">
      <c r="A189" s="252"/>
      <c r="B189" s="252"/>
      <c r="C189" s="252"/>
      <c r="D189" s="252"/>
    </row>
    <row r="190" spans="1:4" ht="12.75">
      <c r="A190" s="252"/>
      <c r="B190" s="252"/>
      <c r="C190" s="252"/>
      <c r="D190" s="252"/>
    </row>
    <row r="191" spans="1:4" ht="12.75">
      <c r="A191" s="252"/>
      <c r="B191" s="252"/>
      <c r="C191" s="252"/>
      <c r="D191" s="252"/>
    </row>
    <row r="192" spans="1:4" ht="12.75">
      <c r="A192" s="252"/>
      <c r="B192" s="252"/>
      <c r="C192" s="252"/>
      <c r="D192" s="252"/>
    </row>
    <row r="193" spans="1:4" ht="12.75">
      <c r="A193" s="252"/>
      <c r="B193" s="252"/>
      <c r="C193" s="252"/>
      <c r="D193" s="252"/>
    </row>
    <row r="194" spans="1:4" ht="12.75">
      <c r="A194" s="252"/>
      <c r="B194" s="252"/>
      <c r="C194" s="252"/>
      <c r="D194" s="252"/>
    </row>
    <row r="195" spans="1:4" ht="12.75">
      <c r="A195" s="252"/>
      <c r="B195" s="252"/>
      <c r="C195" s="252"/>
      <c r="D195" s="252"/>
    </row>
    <row r="196" spans="1:4" ht="12.75">
      <c r="A196" s="252"/>
      <c r="B196" s="252"/>
      <c r="C196" s="252"/>
      <c r="D196" s="252"/>
    </row>
    <row r="197" spans="1:4" ht="12.75">
      <c r="A197" s="252"/>
      <c r="B197" s="252"/>
      <c r="C197" s="252"/>
      <c r="D197" s="252"/>
    </row>
    <row r="198" spans="1:4" ht="12.75">
      <c r="A198" s="252"/>
      <c r="B198" s="252"/>
      <c r="C198" s="252"/>
      <c r="D198" s="252"/>
    </row>
    <row r="199" spans="1:4" ht="12.75">
      <c r="A199" s="252"/>
      <c r="B199" s="252"/>
      <c r="C199" s="252"/>
      <c r="D199" s="252"/>
    </row>
    <row r="200" spans="1:4" ht="12.75">
      <c r="A200" s="252"/>
      <c r="B200" s="252"/>
      <c r="C200" s="252"/>
      <c r="D200" s="252"/>
    </row>
    <row r="201" spans="1:4" ht="12.75">
      <c r="A201" s="252"/>
      <c r="B201" s="252"/>
      <c r="C201" s="252"/>
      <c r="D201" s="252"/>
    </row>
    <row r="202" spans="1:4" ht="12.75">
      <c r="A202" s="252"/>
      <c r="B202" s="252"/>
      <c r="C202" s="252"/>
      <c r="D202" s="252"/>
    </row>
    <row r="203" spans="1:4" ht="12.75">
      <c r="A203" s="252"/>
      <c r="B203" s="252"/>
      <c r="C203" s="252"/>
      <c r="D203" s="252"/>
    </row>
    <row r="204" spans="1:4" ht="12.75">
      <c r="A204" s="252"/>
      <c r="B204" s="252"/>
      <c r="C204" s="252"/>
      <c r="D204" s="252"/>
    </row>
    <row r="205" spans="1:4" ht="12.75">
      <c r="A205" s="252"/>
      <c r="B205" s="252"/>
      <c r="C205" s="252"/>
      <c r="D205" s="252"/>
    </row>
    <row r="206" spans="1:4" ht="12.75">
      <c r="A206" s="252"/>
      <c r="B206" s="252"/>
      <c r="C206" s="252"/>
      <c r="D206" s="252"/>
    </row>
    <row r="207" spans="1:4" ht="12.75">
      <c r="A207" s="252"/>
      <c r="B207" s="252"/>
      <c r="C207" s="252"/>
      <c r="D207" s="252"/>
    </row>
    <row r="208" spans="1:4" ht="12.75">
      <c r="A208" s="252"/>
      <c r="B208" s="252"/>
      <c r="C208" s="252"/>
      <c r="D208" s="252"/>
    </row>
    <row r="209" spans="1:4" ht="12.75">
      <c r="A209" s="252"/>
      <c r="B209" s="252"/>
      <c r="C209" s="252"/>
      <c r="D209" s="252"/>
    </row>
    <row r="210" spans="1:4" ht="12.75">
      <c r="A210" s="252"/>
      <c r="B210" s="252"/>
      <c r="C210" s="252"/>
      <c r="D210" s="252"/>
    </row>
    <row r="211" spans="1:4" ht="12.75">
      <c r="A211" s="252"/>
      <c r="B211" s="252"/>
      <c r="C211" s="252"/>
      <c r="D211" s="252"/>
    </row>
    <row r="212" spans="1:4" ht="12.75">
      <c r="A212" s="252"/>
      <c r="B212" s="252"/>
      <c r="C212" s="252"/>
      <c r="D212" s="252"/>
    </row>
    <row r="213" spans="1:4" ht="12.75">
      <c r="A213" s="252"/>
      <c r="B213" s="252"/>
      <c r="C213" s="252"/>
      <c r="D213" s="252"/>
    </row>
    <row r="214" spans="1:4" ht="12.75">
      <c r="A214" s="252"/>
      <c r="B214" s="252"/>
      <c r="C214" s="252"/>
      <c r="D214" s="252"/>
    </row>
    <row r="215" spans="1:4" ht="12.75">
      <c r="A215" s="252"/>
      <c r="B215" s="252"/>
      <c r="C215" s="252"/>
      <c r="D215" s="252"/>
    </row>
    <row r="216" spans="1:4" ht="12.75">
      <c r="A216" s="252"/>
      <c r="B216" s="252"/>
      <c r="C216" s="252"/>
      <c r="D216" s="252"/>
    </row>
    <row r="217" spans="1:4" ht="12.75">
      <c r="A217" s="252"/>
      <c r="B217" s="252"/>
      <c r="C217" s="252"/>
      <c r="D217" s="252"/>
    </row>
    <row r="218" spans="1:4" ht="12.75">
      <c r="A218" s="252"/>
      <c r="B218" s="252"/>
      <c r="C218" s="252"/>
      <c r="D218" s="252"/>
    </row>
    <row r="219" spans="1:4" ht="12.75">
      <c r="A219" s="252"/>
      <c r="B219" s="252"/>
      <c r="C219" s="252"/>
      <c r="D219" s="252"/>
    </row>
    <row r="220" spans="1:4" ht="12.75">
      <c r="A220" s="252"/>
      <c r="B220" s="252"/>
      <c r="C220" s="252"/>
      <c r="D220" s="252"/>
    </row>
    <row r="221" spans="1:4" ht="12.75">
      <c r="A221" s="252"/>
      <c r="B221" s="252"/>
      <c r="C221" s="252"/>
      <c r="D221" s="252"/>
    </row>
    <row r="222" spans="1:4" ht="12.75">
      <c r="A222" s="252"/>
      <c r="B222" s="252"/>
      <c r="C222" s="252"/>
      <c r="D222" s="252"/>
    </row>
    <row r="223" spans="1:4" ht="12.75">
      <c r="A223" s="252"/>
      <c r="B223" s="252"/>
      <c r="C223" s="252"/>
      <c r="D223" s="252"/>
    </row>
    <row r="224" spans="1:4" ht="12.75">
      <c r="A224" s="252"/>
      <c r="B224" s="252"/>
      <c r="C224" s="252"/>
      <c r="D224" s="252"/>
    </row>
    <row r="225" spans="1:4" ht="12.75">
      <c r="A225" s="252"/>
      <c r="B225" s="252"/>
      <c r="C225" s="252"/>
      <c r="D225" s="252"/>
    </row>
    <row r="226" spans="1:4" ht="12.75">
      <c r="A226" s="252"/>
      <c r="B226" s="252"/>
      <c r="C226" s="252"/>
      <c r="D226" s="252"/>
    </row>
    <row r="227" spans="1:4" ht="12.75">
      <c r="A227" s="252"/>
      <c r="B227" s="252"/>
      <c r="C227" s="252"/>
      <c r="D227" s="252"/>
    </row>
    <row r="228" spans="1:4" ht="12.75">
      <c r="A228" s="252"/>
      <c r="B228" s="252"/>
      <c r="C228" s="252"/>
      <c r="D228" s="252"/>
    </row>
    <row r="229" spans="1:4" ht="12.75">
      <c r="A229" s="252"/>
      <c r="B229" s="252"/>
      <c r="C229" s="252"/>
      <c r="D229" s="252"/>
    </row>
    <row r="230" spans="1:4" ht="12.75">
      <c r="A230" s="252"/>
      <c r="B230" s="252"/>
      <c r="C230" s="252"/>
      <c r="D230" s="252"/>
    </row>
    <row r="231" spans="1:4" ht="12.75">
      <c r="A231" s="252"/>
      <c r="B231" s="252"/>
      <c r="C231" s="252"/>
      <c r="D231" s="252"/>
    </row>
    <row r="232" spans="1:4" ht="12.75">
      <c r="A232" s="252"/>
      <c r="B232" s="252"/>
      <c r="C232" s="252"/>
      <c r="D232" s="252"/>
    </row>
    <row r="233" spans="1:4" ht="12.75">
      <c r="A233" s="252"/>
      <c r="B233" s="252"/>
      <c r="C233" s="252"/>
      <c r="D233" s="252"/>
    </row>
    <row r="234" spans="1:4" ht="12.75">
      <c r="A234" s="252"/>
      <c r="B234" s="252"/>
      <c r="C234" s="252"/>
      <c r="D234" s="252"/>
    </row>
    <row r="235" spans="1:4" ht="12.75">
      <c r="A235" s="252"/>
      <c r="B235" s="252"/>
      <c r="C235" s="252"/>
      <c r="D235" s="252"/>
    </row>
    <row r="236" ht="12.75">
      <c r="D236" s="252"/>
    </row>
    <row r="237" ht="12.75">
      <c r="D237" s="252"/>
    </row>
    <row r="238" ht="12.75">
      <c r="D238" s="252"/>
    </row>
    <row r="239" ht="12.75">
      <c r="D239" s="252"/>
    </row>
    <row r="240" ht="12.75">
      <c r="D240" s="252"/>
    </row>
    <row r="241" ht="12.75">
      <c r="D241" s="252"/>
    </row>
    <row r="242" ht="12.75">
      <c r="D242" s="252"/>
    </row>
    <row r="243" ht="12.75">
      <c r="D243" s="252"/>
    </row>
    <row r="244" ht="12.75">
      <c r="D244" s="252"/>
    </row>
    <row r="245" ht="12.75">
      <c r="D245" s="252"/>
    </row>
    <row r="246" ht="12.75">
      <c r="D246" s="252"/>
    </row>
    <row r="247" ht="12.75">
      <c r="D247" s="252"/>
    </row>
    <row r="248" ht="12.75">
      <c r="D248" s="252"/>
    </row>
    <row r="249" ht="12.75">
      <c r="D249" s="252"/>
    </row>
    <row r="250" ht="12.75">
      <c r="D250" s="252"/>
    </row>
    <row r="251" ht="12.75">
      <c r="D251" s="252"/>
    </row>
    <row r="252" ht="12.75">
      <c r="D252" s="252"/>
    </row>
    <row r="253" ht="12.75">
      <c r="D253" s="252"/>
    </row>
    <row r="254" ht="12.75">
      <c r="D254" s="252"/>
    </row>
    <row r="255" ht="12.75">
      <c r="D255" s="252"/>
    </row>
    <row r="256" ht="12.75">
      <c r="D256" s="252"/>
    </row>
    <row r="257" ht="12.75">
      <c r="D257" s="252"/>
    </row>
    <row r="258" ht="12.75">
      <c r="D258" s="252"/>
    </row>
    <row r="259" ht="12.75">
      <c r="D259" s="252"/>
    </row>
    <row r="260" ht="12.75">
      <c r="D260" s="252"/>
    </row>
    <row r="261" ht="12.75">
      <c r="D261" s="252"/>
    </row>
    <row r="262" ht="12.75">
      <c r="D262" s="252"/>
    </row>
    <row r="263" ht="12.75">
      <c r="D263" s="252"/>
    </row>
    <row r="264" ht="12.75">
      <c r="D264" s="252"/>
    </row>
    <row r="265" ht="12.75">
      <c r="D265" s="252"/>
    </row>
    <row r="266" ht="12.75">
      <c r="D266" s="252"/>
    </row>
    <row r="267" ht="12.75">
      <c r="D267" s="252"/>
    </row>
    <row r="268" ht="12.75">
      <c r="D268" s="252"/>
    </row>
    <row r="269" ht="12.75">
      <c r="D269" s="252"/>
    </row>
    <row r="270" ht="12.75">
      <c r="D270" s="252"/>
    </row>
    <row r="271" ht="12.75">
      <c r="D271" s="252"/>
    </row>
    <row r="272" ht="12.75">
      <c r="D272" s="252"/>
    </row>
    <row r="273" ht="12.75">
      <c r="D273" s="252"/>
    </row>
    <row r="274" ht="12.75">
      <c r="D274" s="252"/>
    </row>
  </sheetData>
  <sheetProtection/>
  <mergeCells count="3">
    <mergeCell ref="A2:E2"/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Bacolod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Asus</cp:lastModifiedBy>
  <cp:lastPrinted>2017-02-02T00:39:50Z</cp:lastPrinted>
  <dcterms:created xsi:type="dcterms:W3CDTF">2004-07-02T06:25:30Z</dcterms:created>
  <dcterms:modified xsi:type="dcterms:W3CDTF">2017-02-02T00:39:55Z</dcterms:modified>
  <cp:category/>
  <cp:version/>
  <cp:contentType/>
  <cp:contentStatus/>
</cp:coreProperties>
</file>