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15" windowWidth="11340" windowHeight="7590" firstSheet="1" activeTab="1"/>
  </bookViews>
  <sheets>
    <sheet name="TB" sheetId="1" state="hidden" r:id="rId1"/>
    <sheet name="mds" sheetId="2" r:id="rId2"/>
    <sheet name="REV&amp;EXP" sheetId="3" state="hidden" r:id="rId3"/>
    <sheet name="CSHFLW" sheetId="4" state="hidden" r:id="rId4"/>
    <sheet name="BLSHT" sheetId="5" state="hidden" r:id="rId5"/>
  </sheets>
  <externalReferences>
    <externalReference r:id="rId8"/>
  </externalReferences>
  <definedNames>
    <definedName name="_xlnm.Print_Area" localSheetId="4">'BLSHT'!$A$1:$E$82</definedName>
    <definedName name="_xlnm.Print_Area" localSheetId="3">'CSHFLW'!$A$1:$I$140</definedName>
    <definedName name="_xlnm.Print_Area" localSheetId="1">'mds'!$A$1:$Q$290</definedName>
    <definedName name="_xlnm.Print_Area" localSheetId="2">'REV&amp;EXP'!$A$1:$J$129</definedName>
    <definedName name="_xlnm.Print_Titles" localSheetId="2">'REV&amp;EXP'!$5:$5</definedName>
  </definedNames>
  <calcPr fullCalcOnLoad="1"/>
</workbook>
</file>

<file path=xl/sharedStrings.xml><?xml version="1.0" encoding="utf-8"?>
<sst xmlns="http://schemas.openxmlformats.org/spreadsheetml/2006/main" count="851" uniqueCount="510">
  <si>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</si>
  <si>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</si>
  <si>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</si>
  <si>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</si>
  <si>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</si>
  <si>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</si>
  <si>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</si>
  <si>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</si>
  <si>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</si>
  <si>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</si>
  <si>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Working fund</t>
  </si>
  <si>
    <t>Advances to officers &amp; employees</t>
  </si>
  <si>
    <t>Materials &amp; supplies inventory</t>
  </si>
  <si>
    <t>Retained earnings</t>
  </si>
  <si>
    <t>Customers' deposits</t>
  </si>
  <si>
    <t>Accrued Light &amp; Power</t>
  </si>
  <si>
    <t>Deferred Credits</t>
  </si>
  <si>
    <t>Total</t>
  </si>
  <si>
    <t>Fuel/Power purchased for pumping</t>
  </si>
  <si>
    <t>Chemical &amp; Filtering materials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</si>
  <si>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</si>
  <si>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</si>
  <si>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</si>
  <si>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</si>
  <si>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</si>
  <si>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</si>
  <si>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</si>
  <si>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</si>
  <si>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</si>
  <si>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</si>
  <si>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</si>
  <si>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</si>
  <si>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</si>
  <si>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</si>
  <si>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</si>
  <si>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</si>
  <si>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</si>
  <si>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</si>
  <si>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</si>
  <si>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</si>
  <si>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</si>
  <si>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</si>
  <si>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</si>
  <si>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</si>
  <si>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</si>
  <si>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</si>
  <si>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</si>
  <si>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</si>
  <si>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</si>
  <si>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</si>
  <si>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</si>
  <si>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</si>
  <si>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</si>
  <si>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</si>
  <si>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1/2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</si>
  <si>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</si>
  <si>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</si>
  <si>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</si>
  <si>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</si>
  <si>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</si>
  <si>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</si>
  <si>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</si>
  <si>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</si>
  <si>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</si>
  <si>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</si>
  <si>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</si>
  <si>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</si>
  <si>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</si>
  <si>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</si>
  <si>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</si>
  <si>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</si>
  <si>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</si>
  <si>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</si>
  <si>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</si>
  <si>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</si>
  <si>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</si>
  <si>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</si>
  <si>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</si>
  <si>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</si>
  <si>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</si>
  <si>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</si>
  <si>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</si>
  <si>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</si>
  <si>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</si>
  <si>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</si>
  <si>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</si>
  <si>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</si>
  <si>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</si>
  <si>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</si>
  <si>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</si>
  <si>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</si>
  <si>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</si>
  <si>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</si>
  <si>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</si>
  <si>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</si>
  <si>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</si>
  <si>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</si>
  <si>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</si>
  <si>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</si>
  <si>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</si>
  <si>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</si>
  <si>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</si>
  <si>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</si>
  <si>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</si>
  <si>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</si>
  <si>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</si>
  <si>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</si>
  <si>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</si>
  <si>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</si>
  <si>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</si>
  <si>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</si>
  <si>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</si>
  <si>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>5.  Working fund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</si>
  <si>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</si>
  <si>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</si>
  <si>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</si>
  <si>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</si>
  <si>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</si>
  <si>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</si>
  <si>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</si>
  <si>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</si>
  <si>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</si>
  <si>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</si>
  <si>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</si>
  <si>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</si>
  <si>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</si>
  <si>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</si>
  <si>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</si>
  <si>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</si>
  <si>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</si>
  <si>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</si>
  <si>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</si>
  <si>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</si>
  <si>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</si>
  <si>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</si>
  <si>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</si>
  <si>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</si>
  <si>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</si>
  <si>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</si>
  <si>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</si>
  <si>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</si>
  <si>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</si>
  <si>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</si>
  <si>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</si>
  <si>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</si>
  <si>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</si>
  <si>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</si>
  <si>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</si>
  <si>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</si>
  <si>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</si>
  <si>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</si>
  <si>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</si>
  <si>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</si>
  <si>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</si>
  <si>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</si>
  <si>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</si>
  <si>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</si>
  <si>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</si>
  <si>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</si>
  <si>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</si>
  <si>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</si>
  <si>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</si>
  <si>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</si>
  <si>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</si>
  <si>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</si>
  <si>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</si>
  <si>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</si>
  <si>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</si>
  <si>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</si>
  <si>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Regular</t>
  </si>
  <si>
    <t xml:space="preserve">casual 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</si>
  <si>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</si>
  <si>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</si>
  <si>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</si>
  <si>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</si>
  <si>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</si>
  <si>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</si>
  <si>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</si>
  <si>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</si>
  <si>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</si>
  <si>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</si>
  <si>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</si>
  <si>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</si>
  <si>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</si>
  <si>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</si>
  <si>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</si>
  <si>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</si>
  <si>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</si>
  <si>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</si>
  <si>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</si>
  <si>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</si>
  <si>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</si>
  <si>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</si>
  <si>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</si>
  <si>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</si>
  <si>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</si>
  <si>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</si>
  <si>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</si>
  <si>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</si>
  <si>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</si>
  <si>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</si>
  <si>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</si>
  <si>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</si>
  <si>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</si>
  <si>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</si>
  <si>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</si>
  <si>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</si>
  <si>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</si>
  <si>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</si>
  <si>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</si>
  <si>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</si>
  <si>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</si>
  <si>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</si>
  <si>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</si>
  <si>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</si>
  <si>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</si>
  <si>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</si>
  <si>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</si>
  <si>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</si>
  <si>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</si>
  <si>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</si>
  <si>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</si>
  <si>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</si>
  <si>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</si>
  <si>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</si>
  <si>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</si>
  <si>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</si>
  <si>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</si>
  <si>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</si>
  <si>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</si>
  <si>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</si>
  <si>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</si>
  <si>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</si>
  <si>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</si>
  <si>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</si>
  <si>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</si>
  <si>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</si>
  <si>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</si>
  <si>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</si>
  <si>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</si>
  <si>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</si>
  <si>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</si>
  <si>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 xml:space="preserve">General Manager </t>
  </si>
  <si>
    <t>Verified by:</t>
  </si>
  <si>
    <t>Noted by:</t>
  </si>
  <si>
    <t>MERCY G. SANTIAGO</t>
  </si>
  <si>
    <t>Management Advisor</t>
  </si>
  <si>
    <t>Area Supervisor</t>
  </si>
  <si>
    <t>STATEMENT OF REVENUES &amp; EXPENSES</t>
  </si>
  <si>
    <t xml:space="preserve">For the Period Ending </t>
  </si>
  <si>
    <t>YEAR-TO-DATE</t>
  </si>
  <si>
    <t>Maintenance Expenses:</t>
  </si>
  <si>
    <t>TOTAL OPERATION &amp; MAINT. EXPENSES</t>
  </si>
  <si>
    <t>OPERATION INCOME</t>
  </si>
  <si>
    <t>Less: Provision for income tax</t>
  </si>
  <si>
    <t>NET INCOME(LOSS) AFTER INCOME TAX</t>
  </si>
  <si>
    <t>Certified Correct :</t>
  </si>
  <si>
    <t xml:space="preserve">   ALMA S. MAGLANA</t>
  </si>
  <si>
    <t xml:space="preserve">Sr. Accounting Processor-B </t>
  </si>
  <si>
    <t>N O T E D :</t>
  </si>
  <si>
    <t xml:space="preserve">     General Manager</t>
  </si>
  <si>
    <t>9</t>
  </si>
  <si>
    <t>RECEIPTS</t>
  </si>
  <si>
    <t>Collection of Water Sales</t>
  </si>
  <si>
    <t>Collection of Installation Fees</t>
  </si>
  <si>
    <t>Refund from Advances</t>
  </si>
  <si>
    <t>TOTAL RECEIPTS</t>
  </si>
  <si>
    <t>DISBURSEMENT:</t>
  </si>
  <si>
    <t>Freight &amp; Handling</t>
  </si>
  <si>
    <t>CAPEX</t>
  </si>
  <si>
    <t>UPIS-Office furn. &amp; Equipt-372</t>
  </si>
  <si>
    <t>UPIS-Trans.&amp; Dist. Mains-343</t>
  </si>
  <si>
    <t>Others:</t>
  </si>
  <si>
    <t>Total DISBURSEMENTS</t>
  </si>
  <si>
    <t>NET RECEIPTS( DISBURSEMENT)</t>
  </si>
  <si>
    <t>CASH BALANCE, Beg.</t>
  </si>
  <si>
    <t>CASH BALANCE, End</t>
  </si>
  <si>
    <t>Breakdown:</t>
  </si>
  <si>
    <t>Cash On Hand</t>
  </si>
  <si>
    <t xml:space="preserve">  Sr. Accounting Processor-B </t>
  </si>
  <si>
    <t xml:space="preserve">                General Manager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</si>
  <si>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</si>
  <si>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</si>
  <si>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</si>
  <si>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</si>
  <si>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</si>
  <si>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Customers Deposit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</si>
  <si>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</si>
  <si>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</si>
  <si>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</si>
  <si>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</si>
  <si>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</si>
  <si>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</si>
  <si>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</si>
  <si>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</si>
  <si>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</si>
  <si>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</si>
  <si>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Prepayments-Insurance</t>
  </si>
  <si>
    <t>September, 2005</t>
  </si>
  <si>
    <t>EFFECTIVITY   -   February, 2006</t>
  </si>
  <si>
    <t>LWUA-KfW</t>
  </si>
  <si>
    <t>Working Fund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</si>
  <si>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</si>
  <si>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</si>
  <si>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</si>
  <si>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</si>
  <si>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</si>
  <si>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</si>
  <si>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</si>
  <si>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Vacation &amp; Sick Leave Benefits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</si>
  <si>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</si>
  <si>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</si>
  <si>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</si>
  <si>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</si>
  <si>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</si>
  <si>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</si>
  <si>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Clothing &amp; Uniform Allowance</t>
  </si>
  <si>
    <t>Year - end Bonus</t>
  </si>
  <si>
    <t>Other Operation &amp; Maintenance Expenses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</si>
  <si>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</si>
  <si>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</si>
  <si>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</si>
  <si>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</si>
  <si>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</si>
  <si>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</si>
  <si>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</si>
  <si>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Donated Capital</t>
  </si>
  <si>
    <t>Due to Govt Owned &amp;/or Controlled Corp.</t>
  </si>
  <si>
    <t>Due to Local Government Units</t>
  </si>
  <si>
    <t>Due to National Government Agency</t>
  </si>
  <si>
    <t>Accounts Payable</t>
  </si>
  <si>
    <t>Generation, Transmission &amp; Distribution Income</t>
  </si>
  <si>
    <t>Fines &amp; Penalties-Business &amp; Service Income</t>
  </si>
  <si>
    <t>Other Business &amp; Service Income</t>
  </si>
  <si>
    <t>Cash in bank - Local Currency</t>
  </si>
  <si>
    <t>Loans Payable - Current</t>
  </si>
  <si>
    <t>Source of Supply Expense-Operation Labor</t>
  </si>
  <si>
    <t>Pumping Expense-Pumping Labor</t>
  </si>
  <si>
    <t>Transmission &amp; Distribution Expense-Maint. Supervision</t>
  </si>
  <si>
    <t>Customer Account Expense - Meter Reading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</si>
  <si>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</si>
  <si>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</si>
  <si>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</si>
  <si>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</si>
  <si>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</si>
  <si>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</si>
  <si>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</si>
  <si>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</si>
  <si>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</si>
  <si>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</si>
  <si>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</si>
  <si>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</si>
  <si>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</si>
  <si>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Water</t>
  </si>
  <si>
    <t>Rent/Lease Expenses</t>
  </si>
  <si>
    <t>Advertising, Promotional &amp; Marketing Expenses</t>
  </si>
  <si>
    <t>Fuel, Oil &amp; Lubricant Expenses</t>
  </si>
  <si>
    <t>Generation, Transmission &amp; Distribution Expense</t>
  </si>
  <si>
    <t>Repairs &amp; Maintenance - Land Transport</t>
  </si>
  <si>
    <t>Repairs &amp; Maintenance - Other Machinery Equipment</t>
  </si>
  <si>
    <t>Interest Expense</t>
  </si>
  <si>
    <t>Other Income</t>
  </si>
  <si>
    <t>Interest Income</t>
  </si>
  <si>
    <t>Chemical , Filtering &amp; Laboratory Supplies Expense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</si>
  <si>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</si>
  <si>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</si>
  <si>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</si>
  <si>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</si>
  <si>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</si>
  <si>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</si>
  <si>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</si>
  <si>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</si>
  <si>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Fuel, oil &amp; lubricant Expenses</t>
  </si>
  <si>
    <t>Generation,Transmission &amp; Distribution Income</t>
  </si>
  <si>
    <t>Fine &amp; Penalties-Business &amp; Service Income</t>
  </si>
  <si>
    <t>Repairs &amp; Maintenance-Land Transport Equipt</t>
  </si>
  <si>
    <t>Repairs &amp; Maintenance-Other Machinery &amp; Equipment</t>
  </si>
  <si>
    <t xml:space="preserve">   Cash in bank-Local Currency</t>
  </si>
  <si>
    <t xml:space="preserve">   Other Receivable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</si>
  <si>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</si>
  <si>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</si>
  <si>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</si>
  <si>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</si>
  <si>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</si>
  <si>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Total</t>
  </si>
  <si>
    <t xml:space="preserve">       Total</t>
  </si>
  <si>
    <t>Receivable Accounts</t>
  </si>
  <si>
    <t xml:space="preserve">     Total</t>
  </si>
  <si>
    <t>Other Receivables</t>
  </si>
  <si>
    <t xml:space="preserve">   Receivable-Disallowances/Charges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</si>
  <si>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</si>
  <si>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</si>
  <si>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</si>
  <si>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</si>
  <si>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</si>
  <si>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</si>
  <si>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</si>
  <si>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</si>
  <si>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</si>
  <si>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</si>
  <si>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Loans/Lease Payable</t>
  </si>
  <si>
    <t>Equity</t>
  </si>
  <si>
    <t xml:space="preserve">    Due to Government Owned and/or Controlled Corporation</t>
  </si>
  <si>
    <t xml:space="preserve">    Loans Payable-Current</t>
  </si>
  <si>
    <t>TOTAL LIABILITIES,EQUITY AND OTHER CREDIT ACCOUNTS</t>
  </si>
  <si>
    <t>Loans payable - Long Term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</si>
  <si>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</si>
  <si>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</si>
  <si>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</si>
  <si>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</si>
  <si>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</si>
  <si>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</si>
  <si>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</si>
  <si>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Office supplies  expense</t>
  </si>
  <si>
    <t>Taxes, Duties &amp;Licenses</t>
  </si>
  <si>
    <t>Advertising, promotional &amp; Marketing Expenses</t>
  </si>
  <si>
    <t>Fuel, oil &amp; lubricants expenses</t>
  </si>
  <si>
    <t>LOANS PAYABLE</t>
  </si>
  <si>
    <t>Due to GOCC</t>
  </si>
  <si>
    <t>Due to NGA</t>
  </si>
  <si>
    <t>NET INCOME(LOSS)BEFORE INCOME TAX</t>
  </si>
  <si>
    <t>Postage &amp; Deliveries</t>
  </si>
  <si>
    <t>Freight and Handling</t>
  </si>
  <si>
    <t>Franchise and Regulatory Requirement Expenses</t>
  </si>
  <si>
    <t>Directors' Fees &amp; Remuneration</t>
  </si>
  <si>
    <t>Receivable-Disallowances/Charges</t>
  </si>
  <si>
    <t>Miscellaneous Service Income</t>
  </si>
  <si>
    <t>Customer Account Expense - Cust. Records &amp; Coll.</t>
  </si>
  <si>
    <t>Training &amp; Scholarship Expenses</t>
  </si>
  <si>
    <t xml:space="preserve">Loans payable - Long Term </t>
  </si>
  <si>
    <t>Franchise &amp; Regulatory Req't. Expenses</t>
  </si>
  <si>
    <t>Training &amp; Scholarship Expense</t>
  </si>
  <si>
    <t>Repairs &amp; Maintenance-Land Transport Equip</t>
  </si>
  <si>
    <t>Chemical,  Filtering and laboratory Supplies exp</t>
  </si>
  <si>
    <t>Cash in bank-Local Currency</t>
  </si>
  <si>
    <t xml:space="preserve">    C/A 0322106653</t>
  </si>
  <si>
    <t xml:space="preserve">    S/A 0321116515</t>
  </si>
  <si>
    <t xml:space="preserve">    T/D 0323001340</t>
  </si>
  <si>
    <t>Printing Expense</t>
  </si>
  <si>
    <t>Repairs &amp; Maintenance-Office Equipment</t>
  </si>
  <si>
    <t>Repairs &amp; Maintenance-Pumping Equipment</t>
  </si>
  <si>
    <t>Repairs &amp; Maintenance-Gen.Adm. S &amp; I</t>
  </si>
  <si>
    <t>Repairs &amp; Maintenance-Pumping Equipt</t>
  </si>
  <si>
    <t>Printing Expenses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</si>
  <si>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</si>
  <si>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</si>
  <si>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</si>
  <si>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</si>
  <si>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</si>
  <si>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Training and Scholarship Expense</t>
  </si>
  <si>
    <t>Other Bonuses and Allowances</t>
  </si>
  <si>
    <t>Repairs &amp;Maintenance-Tools,Shops,&amp;Garage</t>
  </si>
  <si>
    <t>Repairs &amp; Maintenance-Tools,Shops&amp;Garage</t>
  </si>
  <si>
    <t>UPIS-Pumping Equipment</t>
  </si>
  <si>
    <t>Repairs &amp; Maintenance-Furniture &amp; fixtures</t>
  </si>
  <si>
    <t>Repairs &amp; Maintenance-Furnitures &amp; Fixtures</t>
  </si>
  <si>
    <t>Auditing Services</t>
  </si>
  <si>
    <t>Repairs &amp; Maintenance-Pumping Plant S &amp; I</t>
  </si>
  <si>
    <t>Repairs &amp; Maintenance-Pumping Plant S&amp;I</t>
  </si>
  <si>
    <t>Repaais &amp; Maintenance-Maint. Of Trans.&amp; Dist.</t>
  </si>
  <si>
    <t>Repairs &amp; Maintenance-Maint of Services</t>
  </si>
  <si>
    <t>Repairs &amp; Maintenane-Maint.of Trans.&amp;Dist</t>
  </si>
  <si>
    <t>Repairs &amp; maintenance-Maint.of Services</t>
  </si>
  <si>
    <t>Net Income Before Interest &amp; Financial Charges</t>
  </si>
  <si>
    <t>R&amp;M-Maint. Of Reservoirs &amp; Tanks</t>
  </si>
  <si>
    <t>R&amp;M-Reservoirs &amp; Tanks</t>
  </si>
  <si>
    <t>Repairs &amp; Maintenance-Trans.&amp; Dist</t>
  </si>
  <si>
    <t>Repairs &amp; Maintenance-Reservoirs &amp; Tanks</t>
  </si>
  <si>
    <t>Award &amp; Rewards</t>
  </si>
  <si>
    <t>Awards and Rewards</t>
  </si>
  <si>
    <t>R&amp;M. Maint. Of  Services</t>
  </si>
  <si>
    <t>Special loan</t>
  </si>
  <si>
    <t>PREPARED BY:</t>
  </si>
  <si>
    <t>ALMA S. MAGLANA</t>
  </si>
  <si>
    <t>SR. ACCOUNTING PROCESSOR B</t>
  </si>
  <si>
    <t>NOTED BY:</t>
  </si>
  <si>
    <t>GENERAL MANAGER</t>
  </si>
  <si>
    <t>R&amp;M- Pumping Equipment</t>
  </si>
  <si>
    <t>R&amp;M-Tools &amp; Garage</t>
  </si>
  <si>
    <t>Telephone-Landline</t>
  </si>
  <si>
    <t>UPIS-Tools,Shops &amp; Garage</t>
  </si>
  <si>
    <t>Loans Payable - CWIP</t>
  </si>
  <si>
    <t>Loans Payable-NLIF</t>
  </si>
  <si>
    <t>NLIF</t>
  </si>
  <si>
    <t>Cash in Bank - NLIF</t>
  </si>
  <si>
    <t xml:space="preserve">   Cash in Bank- NLIF</t>
  </si>
  <si>
    <t>Receivable-Project</t>
  </si>
  <si>
    <t>Construction in Progress</t>
  </si>
  <si>
    <t>UPIS-Land Transport Equipment</t>
  </si>
  <si>
    <t xml:space="preserve">   Other Payables</t>
  </si>
  <si>
    <t>Cable, Satelite, Telegraph &amp; Radio Expenses</t>
  </si>
  <si>
    <t>Membership Dues &amp; Contribution to Organization</t>
  </si>
  <si>
    <t>EC Contribution</t>
  </si>
  <si>
    <t>Other Pensions &amp; Benefits</t>
  </si>
  <si>
    <t>Security Services</t>
  </si>
  <si>
    <t>Refund from Freight &amp; Handling</t>
  </si>
  <si>
    <t>Source of Supply-Operation Labor</t>
  </si>
  <si>
    <t>Membership Dues&amp;Contribution</t>
  </si>
  <si>
    <t>YES</t>
  </si>
  <si>
    <t>Payroll Fund</t>
  </si>
  <si>
    <t>Refund-wages</t>
  </si>
  <si>
    <t>UPIS-Source of Supply Plant S&amp;I</t>
  </si>
  <si>
    <t>UPIS-Communication Equipment</t>
  </si>
  <si>
    <t>Refund from Taxes,Duties &amp; Licenses</t>
  </si>
  <si>
    <t>R&amp;M-Maint.Pumping Plant S&amp;I</t>
  </si>
  <si>
    <t>PPE-Source of Supply Plant S&amp;I</t>
  </si>
  <si>
    <t xml:space="preserve"> 'DECEMBER 2012</t>
  </si>
  <si>
    <t>As of December 31, 2012</t>
  </si>
  <si>
    <t>Prepared by:</t>
  </si>
  <si>
    <t>SAP-B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</si>
</sst>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0.00_);[Red]\(0.00\)"/>
    <numFmt numFmtId="178" formatCode="_(* #,##0.0_);_(* \(#,##0.0\);_(* &quot;-&quot;??_);_(@_)"/>
    <numFmt numFmtId="179" formatCode="[$-409]dddd\,\ mmmm\ dd\,\ yyyy"/>
    <numFmt numFmtId="180" formatCode="[$-409]h:mm:ss\ AM/PM"/>
  </numFmts>
  <fonts count="86">
    <font>
      <sz val="10"/>
      <name val="Arial"/>
      <family val="0"/>
    </font>
    <font>
      <sz val="8"/>
      <name val="Arial"/>
      <family val="2"/>
    </font>
    <font>
      <sz val="9"/>
      <name val="Cooper Black"/>
      <family val="1"/>
    </font>
    <font>
      <sz val="9"/>
      <name val="Arial"/>
      <family val="2"/>
    </font>
    <font>
      <b/>
      <sz val="9"/>
      <name val="Forte"/>
      <family val="4"/>
    </font>
    <font>
      <sz val="9"/>
      <name val="Times New Roman"/>
      <family val="1"/>
    </font>
    <font>
      <b/>
      <sz val="9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9"/>
      <name val="Forte"/>
      <family val="4"/>
    </font>
    <font>
      <sz val="8"/>
      <name val="Times New Roman"/>
      <family val="1"/>
    </font>
    <font>
      <u val="doub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Times New Roman"/>
      <family val="1"/>
    </font>
    <font>
      <b/>
      <strike/>
      <sz val="9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b/>
      <strike/>
      <sz val="9"/>
      <color theme="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trike/>
      <sz val="10"/>
      <color theme="1"/>
      <name val="Arial"/>
      <family val="2"/>
    </font>
    <font>
      <b/>
      <strike/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171" fontId="71" fillId="0" borderId="0" xfId="0" applyNumberFormat="1" applyFont="1" applyBorder="1" applyAlignment="1">
      <alignment/>
    </xf>
    <xf numFmtId="4" fontId="72" fillId="0" borderId="0" xfId="0" applyNumberFormat="1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171" fontId="76" fillId="0" borderId="0" xfId="42" applyFont="1" applyAlignment="1">
      <alignment/>
    </xf>
    <xf numFmtId="0" fontId="76" fillId="0" borderId="0" xfId="0" applyFont="1" applyAlignment="1">
      <alignment/>
    </xf>
    <xf numFmtId="171" fontId="74" fillId="0" borderId="0" xfId="0" applyNumberFormat="1" applyFont="1" applyAlignment="1">
      <alignment/>
    </xf>
    <xf numFmtId="171" fontId="76" fillId="0" borderId="0" xfId="42" applyFont="1" applyBorder="1" applyAlignment="1">
      <alignment/>
    </xf>
    <xf numFmtId="4" fontId="74" fillId="0" borderId="0" xfId="0" applyNumberFormat="1" applyFont="1" applyAlignment="1">
      <alignment/>
    </xf>
    <xf numFmtId="0" fontId="78" fillId="0" borderId="0" xfId="0" applyFont="1" applyAlignment="1">
      <alignment/>
    </xf>
    <xf numFmtId="171" fontId="76" fillId="0" borderId="0" xfId="0" applyNumberFormat="1" applyFont="1" applyAlignment="1">
      <alignment/>
    </xf>
    <xf numFmtId="0" fontId="74" fillId="0" borderId="0" xfId="0" applyFont="1" applyBorder="1" applyAlignment="1">
      <alignment/>
    </xf>
    <xf numFmtId="171" fontId="79" fillId="0" borderId="10" xfId="42" applyFont="1" applyBorder="1" applyAlignment="1">
      <alignment/>
    </xf>
    <xf numFmtId="0" fontId="80" fillId="0" borderId="0" xfId="0" applyFont="1" applyAlignment="1">
      <alignment/>
    </xf>
    <xf numFmtId="0" fontId="76" fillId="0" borderId="0" xfId="0" applyFont="1" applyBorder="1" applyAlignment="1">
      <alignment/>
    </xf>
    <xf numFmtId="15" fontId="75" fillId="0" borderId="0" xfId="0" applyNumberFormat="1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Alignment="1">
      <alignment/>
    </xf>
    <xf numFmtId="4" fontId="76" fillId="0" borderId="0" xfId="0" applyNumberFormat="1" applyFont="1" applyBorder="1" applyAlignment="1">
      <alignment/>
    </xf>
    <xf numFmtId="0" fontId="76" fillId="0" borderId="0" xfId="0" applyFont="1" applyAlignment="1">
      <alignment horizontal="left" indent="2"/>
    </xf>
    <xf numFmtId="0" fontId="78" fillId="0" borderId="0" xfId="0" applyFont="1" applyBorder="1" applyAlignment="1">
      <alignment/>
    </xf>
    <xf numFmtId="4" fontId="75" fillId="0" borderId="10" xfId="0" applyNumberFormat="1" applyFont="1" applyBorder="1" applyAlignment="1">
      <alignment/>
    </xf>
    <xf numFmtId="4" fontId="75" fillId="0" borderId="0" xfId="0" applyNumberFormat="1" applyFont="1" applyBorder="1" applyAlignment="1">
      <alignment/>
    </xf>
    <xf numFmtId="4" fontId="74" fillId="0" borderId="0" xfId="0" applyNumberFormat="1" applyFont="1" applyBorder="1" applyAlignment="1">
      <alignment/>
    </xf>
    <xf numFmtId="0" fontId="80" fillId="0" borderId="0" xfId="0" applyFont="1" applyAlignment="1">
      <alignment horizontal="left"/>
    </xf>
    <xf numFmtId="171" fontId="74" fillId="0" borderId="0" xfId="0" applyNumberFormat="1" applyFont="1" applyBorder="1" applyAlignment="1">
      <alignment/>
    </xf>
    <xf numFmtId="171" fontId="76" fillId="0" borderId="11" xfId="42" applyFont="1" applyBorder="1" applyAlignment="1">
      <alignment/>
    </xf>
    <xf numFmtId="4" fontId="76" fillId="0" borderId="11" xfId="0" applyNumberFormat="1" applyFont="1" applyBorder="1" applyAlignment="1">
      <alignment/>
    </xf>
    <xf numFmtId="171" fontId="76" fillId="0" borderId="0" xfId="0" applyNumberFormat="1" applyFont="1" applyBorder="1" applyAlignment="1">
      <alignment/>
    </xf>
    <xf numFmtId="0" fontId="76" fillId="0" borderId="0" xfId="0" applyFont="1" applyAlignment="1">
      <alignment horizontal="left" indent="4"/>
    </xf>
    <xf numFmtId="0" fontId="74" fillId="0" borderId="0" xfId="0" applyFont="1" applyBorder="1" applyAlignment="1">
      <alignment horizontal="center"/>
    </xf>
    <xf numFmtId="49" fontId="74" fillId="0" borderId="0" xfId="0" applyNumberFormat="1" applyFont="1" applyBorder="1" applyAlignment="1">
      <alignment horizontal="right"/>
    </xf>
    <xf numFmtId="0" fontId="74" fillId="0" borderId="0" xfId="0" applyFont="1" applyBorder="1" applyAlignment="1">
      <alignment/>
    </xf>
    <xf numFmtId="171" fontId="74" fillId="0" borderId="0" xfId="42" applyFont="1" applyBorder="1" applyAlignment="1">
      <alignment/>
    </xf>
    <xf numFmtId="171" fontId="74" fillId="0" borderId="0" xfId="42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74" fillId="0" borderId="0" xfId="0" applyFont="1" applyBorder="1" applyAlignment="1">
      <alignment horizontal="left" indent="2"/>
    </xf>
    <xf numFmtId="0" fontId="82" fillId="0" borderId="0" xfId="0" applyFont="1" applyBorder="1" applyAlignment="1">
      <alignment/>
    </xf>
    <xf numFmtId="4" fontId="83" fillId="0" borderId="0" xfId="0" applyNumberFormat="1" applyFont="1" applyBorder="1" applyAlignment="1">
      <alignment/>
    </xf>
    <xf numFmtId="0" fontId="74" fillId="0" borderId="0" xfId="0" applyFont="1" applyBorder="1" applyAlignment="1">
      <alignment horizontal="left" indent="4"/>
    </xf>
    <xf numFmtId="171" fontId="83" fillId="0" borderId="0" xfId="42" applyFont="1" applyBorder="1" applyAlignment="1">
      <alignment/>
    </xf>
    <xf numFmtId="0" fontId="84" fillId="0" borderId="0" xfId="0" applyFont="1" applyBorder="1" applyAlignment="1">
      <alignment/>
    </xf>
    <xf numFmtId="171" fontId="72" fillId="0" borderId="0" xfId="42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5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71" fontId="5" fillId="0" borderId="0" xfId="42" applyFont="1" applyAlignment="1">
      <alignment/>
    </xf>
    <xf numFmtId="0" fontId="7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5" fillId="0" borderId="0" xfId="42" applyFont="1" applyBorder="1" applyAlignment="1">
      <alignment/>
    </xf>
    <xf numFmtId="0" fontId="8" fillId="0" borderId="0" xfId="0" applyFont="1" applyAlignment="1">
      <alignment/>
    </xf>
    <xf numFmtId="171" fontId="5" fillId="0" borderId="12" xfId="42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1" fontId="6" fillId="0" borderId="12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171" fontId="6" fillId="0" borderId="0" xfId="42" applyFont="1" applyBorder="1" applyAlignment="1">
      <alignment/>
    </xf>
    <xf numFmtId="171" fontId="6" fillId="0" borderId="0" xfId="0" applyNumberFormat="1" applyFont="1" applyAlignment="1">
      <alignment/>
    </xf>
    <xf numFmtId="171" fontId="6" fillId="0" borderId="11" xfId="42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1" fontId="6" fillId="0" borderId="10" xfId="42" applyFont="1" applyBorder="1" applyAlignment="1">
      <alignment/>
    </xf>
    <xf numFmtId="0" fontId="8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171" fontId="6" fillId="0" borderId="0" xfId="42" applyFont="1" applyAlignment="1">
      <alignment/>
    </xf>
    <xf numFmtId="171" fontId="6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3" fillId="0" borderId="0" xfId="0" applyFont="1" applyAlignment="1">
      <alignment/>
    </xf>
    <xf numFmtId="171" fontId="11" fillId="0" borderId="0" xfId="42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71" fontId="12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71" fontId="11" fillId="0" borderId="0" xfId="42" applyFont="1" applyAlignment="1">
      <alignment horizontal="left" indent="1"/>
    </xf>
    <xf numFmtId="171" fontId="12" fillId="0" borderId="0" xfId="0" applyNumberFormat="1" applyFont="1" applyAlignment="1">
      <alignment/>
    </xf>
    <xf numFmtId="171" fontId="11" fillId="0" borderId="0" xfId="42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171" fontId="11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 horizontal="left" indent="2"/>
    </xf>
    <xf numFmtId="0" fontId="15" fillId="0" borderId="0" xfId="0" applyFont="1" applyAlignment="1">
      <alignment/>
    </xf>
    <xf numFmtId="171" fontId="12" fillId="0" borderId="0" xfId="42" applyFont="1" applyBorder="1" applyAlignment="1">
      <alignment/>
    </xf>
    <xf numFmtId="0" fontId="12" fillId="0" borderId="0" xfId="0" applyFont="1" applyAlignment="1">
      <alignment/>
    </xf>
    <xf numFmtId="171" fontId="12" fillId="0" borderId="10" xfId="42" applyFont="1" applyBorder="1" applyAlignment="1">
      <alignment/>
    </xf>
    <xf numFmtId="4" fontId="11" fillId="0" borderId="0" xfId="0" applyNumberFormat="1" applyFont="1" applyAlignment="1">
      <alignment horizontal="right"/>
    </xf>
    <xf numFmtId="171" fontId="12" fillId="0" borderId="0" xfId="42" applyFont="1" applyAlignment="1">
      <alignment/>
    </xf>
    <xf numFmtId="0" fontId="12" fillId="0" borderId="0" xfId="0" applyFont="1" applyAlignment="1">
      <alignment horizontal="left" indent="1"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11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2" applyFont="1" applyBorder="1" applyAlignment="1">
      <alignment/>
    </xf>
    <xf numFmtId="4" fontId="5" fillId="0" borderId="11" xfId="0" applyNumberFormat="1" applyFont="1" applyBorder="1" applyAlignment="1">
      <alignment/>
    </xf>
    <xf numFmtId="171" fontId="5" fillId="0" borderId="11" xfId="42" applyFont="1" applyBorder="1" applyAlignment="1">
      <alignment/>
    </xf>
    <xf numFmtId="171" fontId="6" fillId="0" borderId="12" xfId="42" applyFont="1" applyBorder="1" applyAlignment="1">
      <alignment/>
    </xf>
    <xf numFmtId="171" fontId="3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71" fontId="5" fillId="0" borderId="13" xfId="42" applyFont="1" applyBorder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3" fillId="0" borderId="0" xfId="42" applyFont="1" applyFill="1" applyBorder="1" applyAlignment="1">
      <alignment/>
    </xf>
    <xf numFmtId="171" fontId="10" fillId="0" borderId="0" xfId="42" applyFont="1" applyBorder="1" applyAlignment="1">
      <alignment/>
    </xf>
    <xf numFmtId="171" fontId="6" fillId="0" borderId="14" xfId="42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42" applyNumberFormat="1" applyFont="1" applyBorder="1" applyAlignment="1">
      <alignment horizontal="center"/>
    </xf>
    <xf numFmtId="15" fontId="6" fillId="0" borderId="0" xfId="0" applyNumberFormat="1" applyFont="1" applyAlignment="1">
      <alignment horizontal="center"/>
    </xf>
    <xf numFmtId="172" fontId="5" fillId="0" borderId="0" xfId="42" applyNumberFormat="1" applyFont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12" xfId="42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171" fontId="5" fillId="0" borderId="0" xfId="42" applyFont="1" applyAlignment="1">
      <alignment horizontal="left"/>
    </xf>
    <xf numFmtId="171" fontId="5" fillId="0" borderId="10" xfId="42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4" xfId="42" applyFont="1" applyBorder="1" applyAlignment="1">
      <alignment/>
    </xf>
    <xf numFmtId="171" fontId="5" fillId="0" borderId="0" xfId="0" applyNumberFormat="1" applyFont="1" applyBorder="1" applyAlignment="1">
      <alignment/>
    </xf>
    <xf numFmtId="9" fontId="5" fillId="0" borderId="0" xfId="58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18" fillId="0" borderId="0" xfId="0" applyNumberFormat="1" applyFont="1" applyAlignment="1">
      <alignment/>
    </xf>
    <xf numFmtId="171" fontId="5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0" xfId="42" applyNumberFormat="1" applyFont="1" applyAlignment="1">
      <alignment/>
    </xf>
    <xf numFmtId="172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172" fontId="5" fillId="0" borderId="11" xfId="42" applyNumberFormat="1" applyFont="1" applyBorder="1" applyAlignment="1">
      <alignment/>
    </xf>
    <xf numFmtId="172" fontId="5" fillId="0" borderId="10" xfId="42" applyNumberFormat="1" applyFont="1" applyBorder="1" applyAlignment="1">
      <alignment/>
    </xf>
    <xf numFmtId="172" fontId="5" fillId="0" borderId="0" xfId="42" applyNumberFormat="1" applyFont="1" applyBorder="1" applyAlignment="1">
      <alignment/>
    </xf>
    <xf numFmtId="171" fontId="5" fillId="0" borderId="0" xfId="42" applyNumberFormat="1" applyFont="1" applyAlignment="1">
      <alignment/>
    </xf>
    <xf numFmtId="171" fontId="5" fillId="0" borderId="11" xfId="42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4" fontId="5" fillId="0" borderId="11" xfId="42" applyNumberFormat="1" applyFont="1" applyBorder="1" applyAlignment="1">
      <alignment/>
    </xf>
    <xf numFmtId="10" fontId="5" fillId="0" borderId="12" xfId="58" applyNumberFormat="1" applyFont="1" applyBorder="1" applyAlignment="1">
      <alignment/>
    </xf>
    <xf numFmtId="175" fontId="5" fillId="0" borderId="0" xfId="0" applyNumberFormat="1" applyFont="1" applyAlignment="1">
      <alignment/>
    </xf>
    <xf numFmtId="171" fontId="5" fillId="0" borderId="12" xfId="0" applyNumberFormat="1" applyFont="1" applyBorder="1" applyAlignment="1">
      <alignment/>
    </xf>
    <xf numFmtId="172" fontId="5" fillId="0" borderId="11" xfId="42" applyNumberFormat="1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171" fontId="5" fillId="0" borderId="12" xfId="42" applyFont="1" applyBorder="1" applyAlignment="1">
      <alignment horizontal="right"/>
    </xf>
    <xf numFmtId="9" fontId="5" fillId="0" borderId="12" xfId="58" applyFont="1" applyBorder="1" applyAlignment="1">
      <alignment/>
    </xf>
    <xf numFmtId="171" fontId="5" fillId="0" borderId="12" xfId="42" applyFont="1" applyFill="1" applyBorder="1" applyAlignment="1">
      <alignment/>
    </xf>
    <xf numFmtId="171" fontId="5" fillId="0" borderId="0" xfId="42" applyFont="1" applyFill="1" applyBorder="1" applyAlignment="1">
      <alignment/>
    </xf>
    <xf numFmtId="9" fontId="5" fillId="0" borderId="0" xfId="58" applyFont="1" applyAlignment="1">
      <alignment/>
    </xf>
    <xf numFmtId="9" fontId="5" fillId="0" borderId="12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72" fillId="0" borderId="0" xfId="0" applyFont="1" applyBorder="1" applyAlignment="1">
      <alignment/>
    </xf>
    <xf numFmtId="0" fontId="75" fillId="0" borderId="0" xfId="0" applyFont="1" applyAlignment="1">
      <alignment horizontal="left"/>
    </xf>
    <xf numFmtId="0" fontId="7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271</xdr:row>
      <xdr:rowOff>142875</xdr:rowOff>
    </xdr:from>
    <xdr:to>
      <xdr:col>7</xdr:col>
      <xdr:colOff>419100</xdr:colOff>
      <xdr:row>281</xdr:row>
      <xdr:rowOff>76200</xdr:rowOff>
    </xdr:to>
    <xdr:pic>
      <xdr:nvPicPr>
        <xdr:cNvPr id="1" name="Picture 2" descr="Alma Magl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162425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269</xdr:row>
      <xdr:rowOff>114300</xdr:rowOff>
    </xdr:from>
    <xdr:to>
      <xdr:col>15</xdr:col>
      <xdr:colOff>752475</xdr:colOff>
      <xdr:row>282</xdr:row>
      <xdr:rowOff>66675</xdr:rowOff>
    </xdr:to>
    <xdr:pic>
      <xdr:nvPicPr>
        <xdr:cNvPr id="2" name="Picture 3" descr="Noel Resab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41290875"/>
          <a:ext cx="1943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282</xdr:row>
      <xdr:rowOff>85725</xdr:rowOff>
    </xdr:from>
    <xdr:to>
      <xdr:col>7</xdr:col>
      <xdr:colOff>180975</xdr:colOff>
      <xdr:row>290</xdr:row>
      <xdr:rowOff>19050</xdr:rowOff>
    </xdr:to>
    <xdr:pic>
      <xdr:nvPicPr>
        <xdr:cNvPr id="3" name="Picture 3" descr="Mercy Santia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43253025"/>
          <a:ext cx="1019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  <row r="89">
          <cell r="A89" t="str">
            <v>Sr. Accounting Processor-B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zoomScale="80" zoomScaleNormal="8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12" sqref="N112:Q113"/>
    </sheetView>
  </sheetViews>
  <sheetFormatPr defaultColWidth="9.140625" defaultRowHeight="12.75"/>
  <cols>
    <col min="1" max="1" width="6.7109375" style="6" customWidth="1"/>
    <col min="2" max="2" width="33.00390625" style="6" customWidth="1"/>
    <col min="3" max="3" width="1.8515625" style="6" customWidth="1"/>
    <col min="4" max="4" width="16.140625" style="6" customWidth="1"/>
    <col min="5" max="5" width="2.421875" style="6" customWidth="1"/>
    <col min="6" max="6" width="1.8515625" style="6" customWidth="1"/>
    <col min="7" max="7" width="16.28125" style="6" customWidth="1"/>
    <col min="8" max="8" width="3.421875" style="6" customWidth="1"/>
    <col min="9" max="9" width="17.00390625" style="6" customWidth="1"/>
    <col min="10" max="10" width="3.421875" style="6" customWidth="1"/>
    <col min="11" max="11" width="18.28125" style="6" customWidth="1"/>
    <col min="12" max="12" width="3.421875" style="6" customWidth="1"/>
    <col min="13" max="13" width="16.421875" style="6" customWidth="1"/>
    <col min="14" max="14" width="17.421875" style="6" customWidth="1"/>
    <col min="15" max="15" width="3.8515625" style="6" customWidth="1"/>
    <col min="16" max="16" width="2.28125" style="6" customWidth="1"/>
    <col min="17" max="17" width="16.8515625" style="6" customWidth="1"/>
    <col min="18" max="18" width="14.28125" style="6" customWidth="1"/>
    <col min="19" max="19" width="13.57421875" style="6" customWidth="1"/>
    <col min="20" max="16384" width="9.140625" style="6" customWidth="1"/>
  </cols>
  <sheetData>
    <row r="1" spans="1:20" ht="12.75">
      <c r="A1" s="192" t="s">
        <v>0</v>
      </c>
      <c r="B1" s="192"/>
      <c r="C1" s="192"/>
      <c r="D1" s="192"/>
      <c r="E1" s="192"/>
      <c r="F1" s="192"/>
      <c r="G1" s="192"/>
      <c r="H1" s="20"/>
      <c r="I1" s="20"/>
      <c r="J1" s="20"/>
      <c r="K1" s="20"/>
      <c r="L1" s="20"/>
      <c r="M1" s="20"/>
      <c r="N1" s="20"/>
      <c r="O1" s="20"/>
      <c r="P1" s="20"/>
      <c r="Q1" s="20"/>
      <c r="R1" s="17"/>
      <c r="S1" s="17"/>
      <c r="T1" s="17"/>
    </row>
    <row r="2" spans="1:20" ht="12.75">
      <c r="A2" s="11"/>
      <c r="B2" s="7"/>
      <c r="C2" s="21" t="s">
        <v>506</v>
      </c>
      <c r="D2" s="7"/>
      <c r="E2" s="7"/>
      <c r="F2" s="7"/>
      <c r="G2" s="7"/>
      <c r="H2" s="20"/>
      <c r="I2" s="20"/>
      <c r="J2" s="20"/>
      <c r="K2" s="20"/>
      <c r="L2" s="20"/>
      <c r="M2" s="20"/>
      <c r="N2" s="20"/>
      <c r="O2" s="20"/>
      <c r="P2" s="20"/>
      <c r="Q2" s="20"/>
      <c r="R2" s="17"/>
      <c r="S2" s="17"/>
      <c r="T2" s="17"/>
    </row>
    <row r="3" spans="1:20" ht="12.75">
      <c r="A3" s="11"/>
      <c r="B3" s="11"/>
      <c r="C3" s="11"/>
      <c r="D3" s="11"/>
      <c r="E3" s="8" t="s">
        <v>1</v>
      </c>
      <c r="F3" s="11"/>
      <c r="G3" s="11"/>
      <c r="H3" s="20"/>
      <c r="I3" s="20"/>
      <c r="J3" s="22" t="s">
        <v>2</v>
      </c>
      <c r="K3" s="20"/>
      <c r="L3" s="20"/>
      <c r="M3" s="20"/>
      <c r="N3" s="20"/>
      <c r="O3" s="22" t="s">
        <v>3</v>
      </c>
      <c r="P3" s="20"/>
      <c r="Q3" s="20"/>
      <c r="R3" s="17"/>
      <c r="S3" s="17"/>
      <c r="T3" s="17"/>
    </row>
    <row r="4" spans="1:17" ht="12.75">
      <c r="A4" s="23" t="s">
        <v>4</v>
      </c>
      <c r="B4" s="23" t="s">
        <v>5</v>
      </c>
      <c r="C4" s="20"/>
      <c r="D4" s="23" t="s">
        <v>6</v>
      </c>
      <c r="E4" s="22"/>
      <c r="F4" s="20"/>
      <c r="G4" s="23" t="s">
        <v>7</v>
      </c>
      <c r="H4" s="20"/>
      <c r="I4" s="23" t="s">
        <v>6</v>
      </c>
      <c r="J4" s="20"/>
      <c r="K4" s="23" t="s">
        <v>7</v>
      </c>
      <c r="L4" s="20"/>
      <c r="M4" s="20"/>
      <c r="N4" s="23" t="s">
        <v>6</v>
      </c>
      <c r="O4" s="22"/>
      <c r="P4" s="20"/>
      <c r="Q4" s="23" t="s">
        <v>7</v>
      </c>
    </row>
    <row r="5" spans="1:17" ht="12.75">
      <c r="A5" s="24"/>
      <c r="B5" s="11" t="s">
        <v>319</v>
      </c>
      <c r="C5" s="9" t="s">
        <v>8</v>
      </c>
      <c r="D5" s="25">
        <v>3659.6</v>
      </c>
      <c r="E5" s="25"/>
      <c r="F5" s="11"/>
      <c r="G5" s="10"/>
      <c r="H5" s="20"/>
      <c r="I5" s="10">
        <v>20365955.06</v>
      </c>
      <c r="J5" s="25"/>
      <c r="K5" s="11"/>
      <c r="L5" s="11"/>
      <c r="M5" s="20"/>
      <c r="N5" s="10">
        <f>+I5+D5</f>
        <v>20369614.66</v>
      </c>
      <c r="O5" s="25"/>
      <c r="P5" s="11"/>
      <c r="Q5" s="16">
        <f>+G5+K5</f>
        <v>0</v>
      </c>
    </row>
    <row r="6" spans="1:17" ht="12.75">
      <c r="A6" s="24"/>
      <c r="B6" s="11" t="s">
        <v>487</v>
      </c>
      <c r="C6" s="9"/>
      <c r="D6" s="25"/>
      <c r="E6" s="25"/>
      <c r="F6" s="11"/>
      <c r="G6" s="10"/>
      <c r="H6" s="20"/>
      <c r="I6" s="10">
        <v>9597383.11</v>
      </c>
      <c r="J6" s="25"/>
      <c r="K6" s="11"/>
      <c r="L6" s="11"/>
      <c r="M6" s="20"/>
      <c r="N6" s="10">
        <f>+D6-G6+I6-K6</f>
        <v>9597383.11</v>
      </c>
      <c r="O6" s="25"/>
      <c r="P6" s="11"/>
      <c r="Q6" s="16"/>
    </row>
    <row r="7" spans="1:17" ht="12.75">
      <c r="A7" s="24"/>
      <c r="B7" s="11" t="s">
        <v>484</v>
      </c>
      <c r="C7" s="11"/>
      <c r="D7" s="25"/>
      <c r="E7" s="25"/>
      <c r="F7" s="11"/>
      <c r="G7" s="10"/>
      <c r="H7" s="20"/>
      <c r="I7" s="10">
        <v>209696.58</v>
      </c>
      <c r="J7" s="25"/>
      <c r="K7" s="10"/>
      <c r="L7" s="10"/>
      <c r="M7" s="20"/>
      <c r="N7" s="10">
        <f>+I7+D7</f>
        <v>209696.58</v>
      </c>
      <c r="O7" s="25"/>
      <c r="P7" s="11"/>
      <c r="Q7" s="10">
        <f>+G7</f>
        <v>0</v>
      </c>
    </row>
    <row r="8" spans="1:17" ht="12.75">
      <c r="A8" s="24"/>
      <c r="B8" s="11" t="s">
        <v>9</v>
      </c>
      <c r="C8" s="11"/>
      <c r="D8" s="10"/>
      <c r="E8" s="11"/>
      <c r="F8" s="9"/>
      <c r="G8" s="10">
        <v>56785.88</v>
      </c>
      <c r="H8" s="20"/>
      <c r="I8" s="10"/>
      <c r="J8" s="11"/>
      <c r="K8" s="10">
        <v>5437402.9</v>
      </c>
      <c r="L8" s="25"/>
      <c r="M8" s="20"/>
      <c r="N8" s="10">
        <f>+D8+I8</f>
        <v>0</v>
      </c>
      <c r="O8" s="11"/>
      <c r="P8" s="9"/>
      <c r="Q8" s="25">
        <f>+K8+G8</f>
        <v>5494188.78</v>
      </c>
    </row>
    <row r="9" spans="1:17" ht="12.75">
      <c r="A9" s="24"/>
      <c r="B9" s="11" t="s">
        <v>293</v>
      </c>
      <c r="C9" s="11"/>
      <c r="D9" s="25"/>
      <c r="E9" s="25"/>
      <c r="F9" s="11"/>
      <c r="G9" s="10"/>
      <c r="H9" s="20"/>
      <c r="I9" s="10"/>
      <c r="J9" s="25"/>
      <c r="K9" s="11"/>
      <c r="L9" s="11"/>
      <c r="M9" s="20"/>
      <c r="N9" s="10">
        <f>+D9+I9</f>
        <v>0</v>
      </c>
      <c r="O9" s="25"/>
      <c r="P9" s="11"/>
      <c r="Q9" s="25">
        <f>+G9+K9</f>
        <v>0</v>
      </c>
    </row>
    <row r="10" spans="1:17" ht="12.75">
      <c r="A10" s="24"/>
      <c r="B10" s="11" t="s">
        <v>322</v>
      </c>
      <c r="C10" s="11"/>
      <c r="D10" s="25"/>
      <c r="E10" s="25"/>
      <c r="F10" s="11"/>
      <c r="G10" s="10">
        <v>1073.61</v>
      </c>
      <c r="H10" s="20"/>
      <c r="I10" s="10">
        <v>6548.75</v>
      </c>
      <c r="J10" s="25"/>
      <c r="K10" s="11"/>
      <c r="L10" s="11"/>
      <c r="M10" s="20"/>
      <c r="N10" s="10">
        <f>+I10+D10</f>
        <v>6548.75</v>
      </c>
      <c r="O10" s="25"/>
      <c r="P10" s="11"/>
      <c r="Q10" s="25">
        <f>+G10</f>
        <v>1073.61</v>
      </c>
    </row>
    <row r="11" spans="1:17" ht="12.75">
      <c r="A11" s="24"/>
      <c r="B11" s="11" t="s">
        <v>321</v>
      </c>
      <c r="C11" s="11"/>
      <c r="D11" s="25"/>
      <c r="E11" s="25"/>
      <c r="F11" s="11"/>
      <c r="G11" s="10"/>
      <c r="H11" s="20"/>
      <c r="I11" s="10">
        <v>32171.63</v>
      </c>
      <c r="J11" s="25"/>
      <c r="K11" s="11"/>
      <c r="L11" s="16"/>
      <c r="M11" s="20"/>
      <c r="N11" s="10">
        <f>+I11+D11</f>
        <v>32171.63</v>
      </c>
      <c r="O11" s="25"/>
      <c r="P11" s="11"/>
      <c r="Q11" s="25">
        <f>+G11+K11</f>
        <v>0</v>
      </c>
    </row>
    <row r="12" spans="1:17" ht="12.75">
      <c r="A12" s="24"/>
      <c r="B12" s="11" t="s">
        <v>320</v>
      </c>
      <c r="C12" s="11"/>
      <c r="D12" s="25">
        <v>8038.55</v>
      </c>
      <c r="E12" s="25"/>
      <c r="F12" s="11"/>
      <c r="G12" s="10"/>
      <c r="H12" s="20"/>
      <c r="I12" s="10">
        <v>15452.55</v>
      </c>
      <c r="J12" s="25"/>
      <c r="K12" s="11"/>
      <c r="L12" s="11"/>
      <c r="M12" s="20"/>
      <c r="N12" s="10">
        <f>+I12+D12</f>
        <v>23491.1</v>
      </c>
      <c r="O12" s="25"/>
      <c r="P12" s="11"/>
      <c r="Q12" s="25">
        <f>+G12+K12</f>
        <v>0</v>
      </c>
    </row>
    <row r="13" spans="1:17" ht="12.75">
      <c r="A13" s="24"/>
      <c r="B13" s="11" t="s">
        <v>334</v>
      </c>
      <c r="C13" s="11"/>
      <c r="D13" s="25"/>
      <c r="E13" s="25"/>
      <c r="F13" s="11"/>
      <c r="G13" s="10">
        <v>298773.25</v>
      </c>
      <c r="H13" s="20"/>
      <c r="I13" s="10">
        <v>1545273.08</v>
      </c>
      <c r="J13" s="25"/>
      <c r="K13" s="11"/>
      <c r="L13" s="16"/>
      <c r="M13" s="20"/>
      <c r="N13" s="10">
        <f aca="true" t="shared" si="0" ref="N13:N18">+D13+I13</f>
        <v>1545273.08</v>
      </c>
      <c r="O13" s="25"/>
      <c r="P13" s="11"/>
      <c r="Q13" s="25">
        <f>+K13+G13</f>
        <v>298773.25</v>
      </c>
    </row>
    <row r="14" spans="1:17" ht="12.75">
      <c r="A14" s="24"/>
      <c r="B14" s="11" t="s">
        <v>499</v>
      </c>
      <c r="C14" s="11"/>
      <c r="D14" s="25"/>
      <c r="E14" s="25"/>
      <c r="F14" s="11"/>
      <c r="G14" s="10"/>
      <c r="H14" s="20"/>
      <c r="I14" s="10"/>
      <c r="J14" s="25"/>
      <c r="K14" s="11"/>
      <c r="L14" s="11"/>
      <c r="M14" s="20"/>
      <c r="N14" s="10">
        <f t="shared" si="0"/>
        <v>0</v>
      </c>
      <c r="O14" s="25"/>
      <c r="P14" s="11"/>
      <c r="Q14" s="25">
        <f>+G14+K14</f>
        <v>0</v>
      </c>
    </row>
    <row r="15" spans="1:17" ht="12.75">
      <c r="A15" s="24"/>
      <c r="B15" s="11" t="s">
        <v>10</v>
      </c>
      <c r="C15" s="11"/>
      <c r="D15" s="25"/>
      <c r="E15" s="25"/>
      <c r="F15" s="11"/>
      <c r="G15" s="10">
        <v>5000</v>
      </c>
      <c r="H15" s="20"/>
      <c r="I15" s="10">
        <v>5000</v>
      </c>
      <c r="J15" s="25"/>
      <c r="K15" s="11"/>
      <c r="L15" s="11"/>
      <c r="M15" s="20"/>
      <c r="N15" s="10">
        <f t="shared" si="0"/>
        <v>5000</v>
      </c>
      <c r="O15" s="25"/>
      <c r="P15" s="11"/>
      <c r="Q15" s="25">
        <f>+G15+K15</f>
        <v>5000</v>
      </c>
    </row>
    <row r="16" spans="1:20" ht="12.75">
      <c r="A16" s="24"/>
      <c r="B16" s="11" t="s">
        <v>323</v>
      </c>
      <c r="C16" s="11"/>
      <c r="D16" s="25"/>
      <c r="E16" s="25"/>
      <c r="F16" s="11"/>
      <c r="G16" s="10">
        <v>55550.35</v>
      </c>
      <c r="H16" s="20"/>
      <c r="I16" s="10">
        <v>800013.63</v>
      </c>
      <c r="J16" s="25"/>
      <c r="K16" s="11"/>
      <c r="L16" s="11"/>
      <c r="M16" s="20"/>
      <c r="N16" s="10">
        <f t="shared" si="0"/>
        <v>800013.63</v>
      </c>
      <c r="O16" s="25"/>
      <c r="P16" s="11"/>
      <c r="Q16" s="25">
        <f>+G16+K16</f>
        <v>55550.35</v>
      </c>
      <c r="R16" s="17"/>
      <c r="S16" s="17"/>
      <c r="T16" s="17"/>
    </row>
    <row r="17" spans="1:20" ht="12.75">
      <c r="A17" s="24"/>
      <c r="B17" s="11" t="s">
        <v>425</v>
      </c>
      <c r="C17" s="11"/>
      <c r="D17" s="25"/>
      <c r="E17" s="25"/>
      <c r="F17" s="11"/>
      <c r="G17" s="10">
        <v>100</v>
      </c>
      <c r="H17" s="20"/>
      <c r="I17" s="10">
        <v>540</v>
      </c>
      <c r="J17" s="25"/>
      <c r="K17" s="10"/>
      <c r="L17" s="11"/>
      <c r="M17" s="20"/>
      <c r="N17" s="10">
        <f t="shared" si="0"/>
        <v>540</v>
      </c>
      <c r="O17" s="25"/>
      <c r="P17" s="11"/>
      <c r="Q17" s="25">
        <f>++G17+K17</f>
        <v>100</v>
      </c>
      <c r="R17" s="17"/>
      <c r="S17" s="17"/>
      <c r="T17" s="17"/>
    </row>
    <row r="18" spans="1:20" ht="12.75">
      <c r="A18" s="24"/>
      <c r="B18" s="11" t="s">
        <v>486</v>
      </c>
      <c r="C18" s="11"/>
      <c r="D18" s="25"/>
      <c r="E18" s="25"/>
      <c r="F18" s="11"/>
      <c r="G18" s="10"/>
      <c r="H18" s="20"/>
      <c r="I18" s="10"/>
      <c r="J18" s="25"/>
      <c r="K18" s="11"/>
      <c r="L18" s="11"/>
      <c r="M18" s="20"/>
      <c r="N18" s="10">
        <f t="shared" si="0"/>
        <v>0</v>
      </c>
      <c r="O18" s="25"/>
      <c r="P18" s="11"/>
      <c r="Q18" s="25">
        <f>+G18+K18</f>
        <v>0</v>
      </c>
      <c r="R18" s="17"/>
      <c r="S18" s="17"/>
      <c r="T18" s="17"/>
    </row>
    <row r="19" spans="1:20" ht="12.75">
      <c r="A19" s="24"/>
      <c r="B19" s="11" t="s">
        <v>324</v>
      </c>
      <c r="C19" s="11"/>
      <c r="D19" s="25"/>
      <c r="E19" s="25"/>
      <c r="F19" s="11"/>
      <c r="G19" s="10"/>
      <c r="H19" s="20"/>
      <c r="I19" s="10"/>
      <c r="J19" s="25"/>
      <c r="K19" s="10">
        <v>73861.8</v>
      </c>
      <c r="L19" s="11"/>
      <c r="M19" s="20"/>
      <c r="N19" s="10">
        <f>+D19</f>
        <v>0</v>
      </c>
      <c r="O19" s="25"/>
      <c r="P19" s="11"/>
      <c r="Q19" s="25">
        <f>+K19+G19</f>
        <v>73861.8</v>
      </c>
      <c r="R19" s="17"/>
      <c r="S19" s="17"/>
      <c r="T19" s="17"/>
    </row>
    <row r="20" spans="1:20" ht="12.75">
      <c r="A20" s="24"/>
      <c r="B20" s="11" t="s">
        <v>325</v>
      </c>
      <c r="C20" s="11"/>
      <c r="D20" s="25"/>
      <c r="E20" s="25"/>
      <c r="F20" s="11"/>
      <c r="G20" s="10">
        <v>11346.05</v>
      </c>
      <c r="H20" s="20"/>
      <c r="I20" s="10">
        <v>424795.6</v>
      </c>
      <c r="J20" s="25"/>
      <c r="K20" s="11"/>
      <c r="L20" s="11"/>
      <c r="M20" s="20"/>
      <c r="N20" s="10">
        <f aca="true" t="shared" si="1" ref="N20:N25">+D20+I20</f>
        <v>424795.6</v>
      </c>
      <c r="O20" s="25"/>
      <c r="P20" s="11"/>
      <c r="Q20" s="25">
        <f aca="true" t="shared" si="2" ref="Q20:Q26">+G20+K20</f>
        <v>11346.05</v>
      </c>
      <c r="R20" s="17"/>
      <c r="S20" s="17"/>
      <c r="T20" s="17"/>
    </row>
    <row r="21" spans="1:20" ht="12.75">
      <c r="A21" s="24"/>
      <c r="B21" s="11" t="s">
        <v>11</v>
      </c>
      <c r="C21" s="11"/>
      <c r="D21" s="25"/>
      <c r="E21" s="25"/>
      <c r="F21" s="11"/>
      <c r="G21" s="10"/>
      <c r="H21" s="20"/>
      <c r="I21" s="10"/>
      <c r="J21" s="25"/>
      <c r="K21" s="11"/>
      <c r="L21" s="11"/>
      <c r="M21" s="20"/>
      <c r="N21" s="10">
        <f t="shared" si="1"/>
        <v>0</v>
      </c>
      <c r="O21" s="25"/>
      <c r="P21" s="11"/>
      <c r="Q21" s="25">
        <f t="shared" si="2"/>
        <v>0</v>
      </c>
      <c r="R21" s="17"/>
      <c r="S21" s="17"/>
      <c r="T21" s="17"/>
    </row>
    <row r="22" spans="1:20" ht="12.75">
      <c r="A22" s="24"/>
      <c r="B22" s="11" t="s">
        <v>391</v>
      </c>
      <c r="C22" s="11"/>
      <c r="D22" s="25">
        <v>53934.08</v>
      </c>
      <c r="E22" s="25"/>
      <c r="F22" s="11"/>
      <c r="G22" s="10"/>
      <c r="H22" s="20"/>
      <c r="I22" s="10">
        <v>140230.64</v>
      </c>
      <c r="J22" s="25"/>
      <c r="K22" s="11"/>
      <c r="L22" s="11"/>
      <c r="M22" s="20"/>
      <c r="N22" s="10">
        <f t="shared" si="1"/>
        <v>194164.72000000003</v>
      </c>
      <c r="O22" s="25"/>
      <c r="P22" s="11"/>
      <c r="Q22" s="25">
        <f t="shared" si="2"/>
        <v>0</v>
      </c>
      <c r="R22" s="17"/>
      <c r="S22" s="17"/>
      <c r="T22" s="17"/>
    </row>
    <row r="23" spans="1:20" ht="12.75">
      <c r="A23" s="24"/>
      <c r="B23" s="11" t="s">
        <v>326</v>
      </c>
      <c r="C23" s="11"/>
      <c r="D23" s="11"/>
      <c r="E23" s="11"/>
      <c r="F23" s="11"/>
      <c r="G23" s="25"/>
      <c r="H23" s="20"/>
      <c r="I23" s="10"/>
      <c r="J23" s="10"/>
      <c r="K23" s="10">
        <v>325542.96</v>
      </c>
      <c r="L23" s="10"/>
      <c r="M23" s="13"/>
      <c r="N23" s="10">
        <f t="shared" si="1"/>
        <v>0</v>
      </c>
      <c r="O23" s="11"/>
      <c r="P23" s="11"/>
      <c r="Q23" s="25">
        <f t="shared" si="2"/>
        <v>325542.96</v>
      </c>
      <c r="R23" s="17"/>
      <c r="S23" s="17"/>
      <c r="T23" s="17"/>
    </row>
    <row r="24" spans="1:20" ht="12.75">
      <c r="A24" s="24"/>
      <c r="B24" s="11" t="s">
        <v>13</v>
      </c>
      <c r="C24" s="11"/>
      <c r="D24" s="10"/>
      <c r="E24" s="11"/>
      <c r="F24" s="11"/>
      <c r="G24" s="25"/>
      <c r="H24" s="20"/>
      <c r="I24" s="10"/>
      <c r="J24" s="10"/>
      <c r="K24" s="10">
        <v>2890902.59</v>
      </c>
      <c r="L24" s="10"/>
      <c r="M24" s="13"/>
      <c r="N24" s="10">
        <f t="shared" si="1"/>
        <v>0</v>
      </c>
      <c r="O24" s="11"/>
      <c r="P24" s="11"/>
      <c r="Q24" s="25">
        <f t="shared" si="2"/>
        <v>2890902.59</v>
      </c>
      <c r="R24" s="17"/>
      <c r="S24" s="17"/>
      <c r="T24" s="17"/>
    </row>
    <row r="25" spans="1:20" ht="12.75">
      <c r="A25" s="24"/>
      <c r="B25" s="11" t="s">
        <v>335</v>
      </c>
      <c r="C25" s="11"/>
      <c r="D25" s="10">
        <v>36317.27</v>
      </c>
      <c r="E25" s="11"/>
      <c r="F25" s="11"/>
      <c r="G25" s="25"/>
      <c r="H25" s="20"/>
      <c r="I25" s="10"/>
      <c r="J25" s="10"/>
      <c r="K25" s="10">
        <v>36317.27</v>
      </c>
      <c r="L25" s="10"/>
      <c r="M25" s="13"/>
      <c r="N25" s="10">
        <f t="shared" si="1"/>
        <v>36317.27</v>
      </c>
      <c r="O25" s="11"/>
      <c r="P25" s="11"/>
      <c r="Q25" s="25">
        <f t="shared" si="2"/>
        <v>36317.27</v>
      </c>
      <c r="R25" s="17"/>
      <c r="S25" s="17"/>
      <c r="T25" s="17"/>
    </row>
    <row r="26" spans="1:20" ht="12.75">
      <c r="A26" s="24"/>
      <c r="B26" s="11" t="s">
        <v>429</v>
      </c>
      <c r="C26" s="11"/>
      <c r="D26" s="10"/>
      <c r="E26" s="11"/>
      <c r="F26" s="11"/>
      <c r="G26" s="25">
        <v>3000</v>
      </c>
      <c r="H26" s="20"/>
      <c r="I26" s="10"/>
      <c r="J26" s="10"/>
      <c r="K26" s="10">
        <v>11566897.42</v>
      </c>
      <c r="L26" s="10"/>
      <c r="M26" s="13"/>
      <c r="N26" s="10">
        <f>+D26</f>
        <v>0</v>
      </c>
      <c r="O26" s="11"/>
      <c r="P26" s="11"/>
      <c r="Q26" s="25">
        <f t="shared" si="2"/>
        <v>11569897.42</v>
      </c>
      <c r="R26" s="17"/>
      <c r="S26" s="17"/>
      <c r="T26" s="17"/>
    </row>
    <row r="27" spans="1:20" ht="12.75">
      <c r="A27" s="24"/>
      <c r="B27" s="11" t="s">
        <v>482</v>
      </c>
      <c r="C27" s="11"/>
      <c r="D27" s="10"/>
      <c r="E27" s="11"/>
      <c r="F27" s="11"/>
      <c r="G27" s="25"/>
      <c r="H27" s="20"/>
      <c r="I27" s="10"/>
      <c r="J27" s="10"/>
      <c r="K27" s="10">
        <v>11263498</v>
      </c>
      <c r="L27" s="10"/>
      <c r="M27" s="13"/>
      <c r="N27" s="10"/>
      <c r="O27" s="11"/>
      <c r="P27" s="11"/>
      <c r="Q27" s="25">
        <f>+K27+G27</f>
        <v>11263498</v>
      </c>
      <c r="R27" s="17"/>
      <c r="S27" s="17"/>
      <c r="T27" s="17"/>
    </row>
    <row r="28" spans="1:20" ht="12.75">
      <c r="A28" s="24"/>
      <c r="B28" s="11" t="s">
        <v>444</v>
      </c>
      <c r="C28" s="11"/>
      <c r="D28" s="10"/>
      <c r="E28" s="11"/>
      <c r="F28" s="11"/>
      <c r="G28" s="25"/>
      <c r="H28" s="20"/>
      <c r="I28" s="10"/>
      <c r="J28" s="10"/>
      <c r="K28" s="10"/>
      <c r="L28" s="10"/>
      <c r="M28" s="13"/>
      <c r="N28" s="10"/>
      <c r="O28" s="11"/>
      <c r="P28" s="11"/>
      <c r="Q28" s="25">
        <f>+K28-D28</f>
        <v>0</v>
      </c>
      <c r="R28" s="17"/>
      <c r="S28" s="17"/>
      <c r="T28" s="17"/>
    </row>
    <row r="29" spans="1:20" ht="12.75">
      <c r="A29" s="24"/>
      <c r="B29" s="11" t="s">
        <v>327</v>
      </c>
      <c r="C29" s="11"/>
      <c r="D29" s="10"/>
      <c r="E29" s="11"/>
      <c r="F29" s="11"/>
      <c r="G29" s="25">
        <v>418.7</v>
      </c>
      <c r="H29" s="20"/>
      <c r="I29" s="10"/>
      <c r="J29" s="10"/>
      <c r="K29" s="10">
        <v>81846.91</v>
      </c>
      <c r="L29" s="10"/>
      <c r="M29" s="13"/>
      <c r="N29" s="10">
        <f>+D29</f>
        <v>0</v>
      </c>
      <c r="O29" s="11"/>
      <c r="P29" s="11"/>
      <c r="Q29" s="25">
        <f>+K29+G29</f>
        <v>82265.61</v>
      </c>
      <c r="R29" s="17"/>
      <c r="S29" s="17"/>
      <c r="T29" s="17"/>
    </row>
    <row r="30" spans="1:20" ht="12.75">
      <c r="A30" s="24"/>
      <c r="B30" s="11" t="s">
        <v>328</v>
      </c>
      <c r="C30" s="11"/>
      <c r="D30" s="10"/>
      <c r="E30" s="11"/>
      <c r="F30" s="11"/>
      <c r="G30" s="25"/>
      <c r="H30" s="20"/>
      <c r="I30" s="10"/>
      <c r="J30" s="10"/>
      <c r="K30" s="10"/>
      <c r="L30" s="10"/>
      <c r="M30" s="13"/>
      <c r="N30" s="10">
        <f>+I30+D30</f>
        <v>0</v>
      </c>
      <c r="O30" s="11"/>
      <c r="P30" s="11"/>
      <c r="Q30" s="25">
        <f>+K30+G30</f>
        <v>0</v>
      </c>
      <c r="R30" s="17"/>
      <c r="S30" s="17"/>
      <c r="T30" s="17"/>
    </row>
    <row r="31" spans="1:20" ht="12.75">
      <c r="A31" s="24"/>
      <c r="B31" s="11" t="s">
        <v>329</v>
      </c>
      <c r="C31" s="11"/>
      <c r="D31" s="10">
        <v>7399.02</v>
      </c>
      <c r="E31" s="11"/>
      <c r="F31" s="11"/>
      <c r="G31" s="25"/>
      <c r="H31" s="20"/>
      <c r="I31" s="10"/>
      <c r="J31" s="10"/>
      <c r="K31" s="10">
        <v>54670.29</v>
      </c>
      <c r="L31" s="10"/>
      <c r="M31" s="13"/>
      <c r="N31" s="10">
        <f>+I31+D31</f>
        <v>7399.02</v>
      </c>
      <c r="O31" s="11"/>
      <c r="P31" s="11"/>
      <c r="Q31" s="25">
        <f>+K31+G31</f>
        <v>54670.29</v>
      </c>
      <c r="R31" s="17"/>
      <c r="S31" s="17"/>
      <c r="T31" s="17"/>
    </row>
    <row r="32" spans="1:20" ht="12.75">
      <c r="A32" s="24"/>
      <c r="B32" s="11" t="s">
        <v>14</v>
      </c>
      <c r="C32" s="11"/>
      <c r="D32" s="10"/>
      <c r="E32" s="10"/>
      <c r="F32" s="10"/>
      <c r="G32" s="10"/>
      <c r="H32" s="20"/>
      <c r="I32" s="10"/>
      <c r="J32" s="10"/>
      <c r="K32" s="10">
        <v>38099</v>
      </c>
      <c r="L32" s="10"/>
      <c r="M32" s="13"/>
      <c r="N32" s="10">
        <f>+D32+I32</f>
        <v>0</v>
      </c>
      <c r="O32" s="11"/>
      <c r="P32" s="11"/>
      <c r="Q32" s="25">
        <f>+G32+K32</f>
        <v>38099</v>
      </c>
      <c r="R32" s="17"/>
      <c r="S32" s="17"/>
      <c r="T32" s="17"/>
    </row>
    <row r="33" spans="1:20" ht="12.75">
      <c r="A33" s="24"/>
      <c r="B33" s="11" t="s">
        <v>15</v>
      </c>
      <c r="C33" s="11"/>
      <c r="D33" s="10"/>
      <c r="E33" s="10"/>
      <c r="F33" s="10"/>
      <c r="G33" s="10"/>
      <c r="H33" s="20"/>
      <c r="I33" s="10"/>
      <c r="J33" s="10"/>
      <c r="K33" s="10"/>
      <c r="L33" s="10"/>
      <c r="M33" s="13"/>
      <c r="N33" s="10">
        <f>+D33+I33</f>
        <v>0</v>
      </c>
      <c r="O33" s="11"/>
      <c r="P33" s="11"/>
      <c r="Q33" s="25">
        <f>+G33+K33</f>
        <v>0</v>
      </c>
      <c r="R33" s="17"/>
      <c r="S33" s="17"/>
      <c r="T33" s="17"/>
    </row>
    <row r="34" spans="1:20" ht="12.75">
      <c r="A34" s="24"/>
      <c r="B34" s="11" t="s">
        <v>287</v>
      </c>
      <c r="C34" s="11"/>
      <c r="D34" s="10"/>
      <c r="E34" s="10"/>
      <c r="F34" s="10"/>
      <c r="G34" s="10"/>
      <c r="H34" s="20"/>
      <c r="I34" s="10"/>
      <c r="J34" s="10"/>
      <c r="K34" s="10">
        <v>0</v>
      </c>
      <c r="L34" s="10"/>
      <c r="M34" s="13"/>
      <c r="N34" s="10">
        <f>+D34</f>
        <v>0</v>
      </c>
      <c r="O34" s="11"/>
      <c r="P34" s="11"/>
      <c r="Q34" s="25">
        <f>+G34+K34</f>
        <v>0</v>
      </c>
      <c r="R34" s="17"/>
      <c r="S34" s="17"/>
      <c r="T34" s="17"/>
    </row>
    <row r="35" spans="1:20" ht="12.75">
      <c r="A35" s="24"/>
      <c r="B35" s="11" t="s">
        <v>330</v>
      </c>
      <c r="C35" s="11"/>
      <c r="D35" s="13"/>
      <c r="E35" s="20"/>
      <c r="F35" s="11"/>
      <c r="G35" s="26">
        <v>79891</v>
      </c>
      <c r="H35" s="20"/>
      <c r="I35" s="13"/>
      <c r="J35" s="20"/>
      <c r="K35" s="13">
        <v>118747</v>
      </c>
      <c r="L35" s="26"/>
      <c r="M35" s="20"/>
      <c r="N35" s="10">
        <f>+D35+I35</f>
        <v>0</v>
      </c>
      <c r="O35" s="20"/>
      <c r="P35" s="11"/>
      <c r="Q35" s="25">
        <f>+G35+K35</f>
        <v>198638</v>
      </c>
      <c r="R35" s="17"/>
      <c r="S35" s="17"/>
      <c r="T35" s="17"/>
    </row>
    <row r="36" spans="1:20" ht="12.75">
      <c r="A36" s="24"/>
      <c r="B36" s="11" t="s">
        <v>399</v>
      </c>
      <c r="C36" s="11"/>
      <c r="D36" s="13"/>
      <c r="E36" s="20"/>
      <c r="F36" s="20"/>
      <c r="G36" s="26">
        <v>139714.01</v>
      </c>
      <c r="H36" s="20"/>
      <c r="I36" s="13"/>
      <c r="J36" s="20"/>
      <c r="K36" s="13"/>
      <c r="L36" s="26"/>
      <c r="M36" s="20"/>
      <c r="N36" s="10">
        <f>+D36+I36</f>
        <v>0</v>
      </c>
      <c r="O36" s="20"/>
      <c r="P36" s="11"/>
      <c r="Q36" s="25">
        <f>+G36+K36</f>
        <v>139714.01</v>
      </c>
      <c r="R36" s="17"/>
      <c r="S36" s="17"/>
      <c r="T36" s="17"/>
    </row>
    <row r="37" spans="1:20" ht="13.5" thickBot="1">
      <c r="A37" s="20"/>
      <c r="B37" s="27" t="s">
        <v>17</v>
      </c>
      <c r="C37" s="28" t="s">
        <v>8</v>
      </c>
      <c r="D37" s="29">
        <f>SUM(D5:D36)</f>
        <v>109348.52</v>
      </c>
      <c r="E37" s="30"/>
      <c r="F37" s="28"/>
      <c r="G37" s="29">
        <f>SUM(G5:G36)</f>
        <v>651652.85</v>
      </c>
      <c r="H37" s="26"/>
      <c r="I37" s="29">
        <f>SUM(I5:I36)</f>
        <v>33143060.63</v>
      </c>
      <c r="J37" s="30"/>
      <c r="K37" s="29">
        <f>SUM(K8:K36)</f>
        <v>31887786.139999997</v>
      </c>
      <c r="L37" s="29"/>
      <c r="M37" s="26">
        <f>D37-G37</f>
        <v>-542304.33</v>
      </c>
      <c r="N37" s="29">
        <f>SUM(N5:N36)</f>
        <v>33252409.149999995</v>
      </c>
      <c r="O37" s="30"/>
      <c r="P37" s="28" t="s">
        <v>8</v>
      </c>
      <c r="Q37" s="29">
        <f>SUM(Q5:Q36)</f>
        <v>32539438.99</v>
      </c>
      <c r="R37" s="31">
        <f>+N37-Q37</f>
        <v>712970.1599999964</v>
      </c>
      <c r="S37" s="17"/>
      <c r="T37" s="17"/>
    </row>
    <row r="38" spans="1:20" ht="13.5" thickTop="1">
      <c r="A38" s="20"/>
      <c r="B38" s="25"/>
      <c r="C38" s="11"/>
      <c r="D38" s="25"/>
      <c r="E38" s="11"/>
      <c r="F38" s="20"/>
      <c r="G38" s="25"/>
      <c r="H38" s="20"/>
      <c r="I38" s="25"/>
      <c r="J38" s="11"/>
      <c r="K38" s="25"/>
      <c r="L38" s="25"/>
      <c r="M38" s="26">
        <f>+I37-K37</f>
        <v>1255274.490000002</v>
      </c>
      <c r="N38" s="25"/>
      <c r="O38" s="11"/>
      <c r="P38" s="20"/>
      <c r="Q38" s="25"/>
      <c r="R38" s="17"/>
      <c r="S38" s="17"/>
      <c r="T38" s="17"/>
    </row>
    <row r="39" spans="1:20" ht="12.75">
      <c r="A39" s="24"/>
      <c r="B39" s="19" t="s">
        <v>331</v>
      </c>
      <c r="C39" s="11"/>
      <c r="D39" s="11"/>
      <c r="E39" s="11"/>
      <c r="F39" s="13"/>
      <c r="G39" s="13">
        <v>634036.2</v>
      </c>
      <c r="H39" s="20"/>
      <c r="I39" s="11"/>
      <c r="J39" s="11"/>
      <c r="K39" s="13">
        <v>7234706.1</v>
      </c>
      <c r="L39" s="25"/>
      <c r="M39" s="20"/>
      <c r="N39" s="10">
        <f aca="true" t="shared" si="3" ref="N39:N63">+D39+I39</f>
        <v>0</v>
      </c>
      <c r="O39" s="11"/>
      <c r="P39" s="11"/>
      <c r="Q39" s="25">
        <f>+G39+K39</f>
        <v>7868742.3</v>
      </c>
      <c r="R39" s="17"/>
      <c r="S39" s="17"/>
      <c r="T39" s="17"/>
    </row>
    <row r="40" spans="1:20" ht="12.75">
      <c r="A40" s="24"/>
      <c r="B40" s="19" t="s">
        <v>332</v>
      </c>
      <c r="C40" s="11"/>
      <c r="D40" s="11"/>
      <c r="E40" s="11"/>
      <c r="F40" s="13"/>
      <c r="G40" s="13">
        <v>24750.35</v>
      </c>
      <c r="H40" s="20"/>
      <c r="I40" s="11"/>
      <c r="J40" s="11"/>
      <c r="K40" s="13">
        <v>279474.5</v>
      </c>
      <c r="L40" s="25"/>
      <c r="M40" s="20"/>
      <c r="N40" s="10">
        <f t="shared" si="3"/>
        <v>0</v>
      </c>
      <c r="O40" s="11"/>
      <c r="P40" s="11"/>
      <c r="Q40" s="25">
        <f>+G40+K40</f>
        <v>304224.85</v>
      </c>
      <c r="R40" s="17"/>
      <c r="S40" s="17"/>
      <c r="T40" s="17"/>
    </row>
    <row r="41" spans="1:20" ht="12.75">
      <c r="A41" s="24"/>
      <c r="B41" s="19" t="s">
        <v>426</v>
      </c>
      <c r="C41" s="11"/>
      <c r="D41" s="11"/>
      <c r="E41" s="11"/>
      <c r="F41" s="13"/>
      <c r="G41" s="13">
        <v>12865</v>
      </c>
      <c r="H41" s="20"/>
      <c r="I41" s="11"/>
      <c r="J41" s="11"/>
      <c r="K41" s="13">
        <v>140230</v>
      </c>
      <c r="L41" s="25"/>
      <c r="M41" s="20"/>
      <c r="N41" s="10">
        <f t="shared" si="3"/>
        <v>0</v>
      </c>
      <c r="O41" s="11"/>
      <c r="P41" s="11"/>
      <c r="Q41" s="25">
        <f>+G41+K41</f>
        <v>153095</v>
      </c>
      <c r="R41" s="17"/>
      <c r="S41" s="17"/>
      <c r="T41" s="17"/>
    </row>
    <row r="42" spans="1:20" ht="12.75">
      <c r="A42" s="24"/>
      <c r="B42" s="19" t="s">
        <v>303</v>
      </c>
      <c r="C42" s="11"/>
      <c r="D42" s="10">
        <v>5000</v>
      </c>
      <c r="E42" s="11"/>
      <c r="F42" s="9"/>
      <c r="G42" s="25"/>
      <c r="H42" s="20"/>
      <c r="I42" s="10">
        <v>55500</v>
      </c>
      <c r="J42" s="11"/>
      <c r="K42" s="9"/>
      <c r="L42" s="25"/>
      <c r="M42" s="20"/>
      <c r="N42" s="10">
        <f t="shared" si="3"/>
        <v>60500</v>
      </c>
      <c r="O42" s="11"/>
      <c r="P42" s="11"/>
      <c r="Q42" s="25">
        <f>+G42</f>
        <v>0</v>
      </c>
      <c r="R42" s="17"/>
      <c r="S42" s="17"/>
      <c r="T42" s="17"/>
    </row>
    <row r="43" spans="1:20" ht="12.75">
      <c r="A43" s="24"/>
      <c r="B43" s="19" t="s">
        <v>304</v>
      </c>
      <c r="C43" s="11"/>
      <c r="D43" s="10">
        <v>15000</v>
      </c>
      <c r="E43" s="11"/>
      <c r="F43" s="9"/>
      <c r="G43" s="25"/>
      <c r="H43" s="20"/>
      <c r="I43" s="10">
        <v>166500</v>
      </c>
      <c r="J43" s="11"/>
      <c r="K43" s="9"/>
      <c r="L43" s="25"/>
      <c r="M43" s="20"/>
      <c r="N43" s="10">
        <f t="shared" si="3"/>
        <v>181500</v>
      </c>
      <c r="O43" s="11"/>
      <c r="P43" s="11"/>
      <c r="Q43" s="25"/>
      <c r="R43" s="17"/>
      <c r="S43" s="17"/>
      <c r="T43" s="17"/>
    </row>
    <row r="44" spans="1:20" ht="12.75">
      <c r="A44" s="24"/>
      <c r="B44" s="32" t="s">
        <v>305</v>
      </c>
      <c r="C44" s="11"/>
      <c r="D44" s="10">
        <v>4000</v>
      </c>
      <c r="E44" s="11"/>
      <c r="F44" s="9"/>
      <c r="G44" s="25"/>
      <c r="H44" s="20"/>
      <c r="I44" s="10">
        <v>44000</v>
      </c>
      <c r="J44" s="11"/>
      <c r="K44" s="9"/>
      <c r="L44" s="25"/>
      <c r="M44" s="20"/>
      <c r="N44" s="10">
        <f t="shared" si="3"/>
        <v>48000</v>
      </c>
      <c r="O44" s="11"/>
      <c r="P44" s="11"/>
      <c r="Q44" s="25">
        <f>+G44</f>
        <v>0</v>
      </c>
      <c r="R44" s="17"/>
      <c r="S44" s="17"/>
      <c r="T44" s="17"/>
    </row>
    <row r="45" spans="1:20" ht="12.75">
      <c r="A45" s="24"/>
      <c r="B45" s="32" t="s">
        <v>315</v>
      </c>
      <c r="C45" s="11"/>
      <c r="D45" s="10"/>
      <c r="E45" s="11"/>
      <c r="F45" s="9"/>
      <c r="G45" s="25"/>
      <c r="H45" s="20"/>
      <c r="I45" s="10">
        <v>55000</v>
      </c>
      <c r="J45" s="11"/>
      <c r="K45" s="9"/>
      <c r="L45" s="25"/>
      <c r="M45" s="20"/>
      <c r="N45" s="10">
        <f t="shared" si="3"/>
        <v>55000</v>
      </c>
      <c r="O45" s="11"/>
      <c r="P45" s="11"/>
      <c r="Q45" s="25"/>
      <c r="R45" s="17"/>
      <c r="S45" s="17"/>
      <c r="T45" s="17"/>
    </row>
    <row r="46" spans="1:20" ht="12.75">
      <c r="A46" s="24"/>
      <c r="B46" s="32" t="s">
        <v>18</v>
      </c>
      <c r="C46" s="11"/>
      <c r="D46" s="10">
        <v>172702.62</v>
      </c>
      <c r="E46" s="11"/>
      <c r="F46" s="9"/>
      <c r="G46" s="25"/>
      <c r="H46" s="20"/>
      <c r="I46" s="10">
        <v>894659.36</v>
      </c>
      <c r="J46" s="11"/>
      <c r="K46" s="9"/>
      <c r="L46" s="25"/>
      <c r="M46" s="20"/>
      <c r="N46" s="10">
        <f t="shared" si="3"/>
        <v>1067361.98</v>
      </c>
      <c r="O46" s="11"/>
      <c r="P46" s="11"/>
      <c r="Q46" s="25"/>
      <c r="R46" s="17"/>
      <c r="S46" s="17"/>
      <c r="T46" s="17"/>
    </row>
    <row r="47" spans="1:20" ht="12.75">
      <c r="A47" s="24"/>
      <c r="B47" s="19" t="s">
        <v>19</v>
      </c>
      <c r="C47" s="11"/>
      <c r="D47" s="10">
        <v>4090</v>
      </c>
      <c r="E47" s="11"/>
      <c r="F47" s="9"/>
      <c r="G47" s="25"/>
      <c r="H47" s="20"/>
      <c r="I47" s="10">
        <v>13490</v>
      </c>
      <c r="J47" s="11"/>
      <c r="K47" s="9"/>
      <c r="L47" s="25"/>
      <c r="M47" s="20"/>
      <c r="N47" s="10">
        <f t="shared" si="3"/>
        <v>17580</v>
      </c>
      <c r="O47" s="11"/>
      <c r="P47" s="11"/>
      <c r="Q47" s="25"/>
      <c r="R47" s="17"/>
      <c r="S47" s="17"/>
      <c r="T47" s="17"/>
    </row>
    <row r="48" spans="1:20" ht="12.75">
      <c r="A48" s="24"/>
      <c r="B48" s="19" t="s">
        <v>306</v>
      </c>
      <c r="C48" s="11"/>
      <c r="D48" s="10">
        <v>4000</v>
      </c>
      <c r="E48" s="11"/>
      <c r="F48" s="9"/>
      <c r="G48" s="25"/>
      <c r="H48" s="20"/>
      <c r="I48" s="10">
        <v>44000</v>
      </c>
      <c r="J48" s="11"/>
      <c r="K48" s="9"/>
      <c r="L48" s="25"/>
      <c r="M48" s="20"/>
      <c r="N48" s="10">
        <f t="shared" si="3"/>
        <v>48000</v>
      </c>
      <c r="O48" s="11"/>
      <c r="P48" s="11"/>
      <c r="Q48" s="25"/>
      <c r="R48" s="17"/>
      <c r="S48" s="17"/>
      <c r="T48" s="17"/>
    </row>
    <row r="49" spans="1:20" ht="12.75">
      <c r="A49" s="24"/>
      <c r="B49" s="19" t="s">
        <v>307</v>
      </c>
      <c r="C49" s="11"/>
      <c r="D49" s="10"/>
      <c r="E49" s="11"/>
      <c r="F49" s="9"/>
      <c r="G49" s="25"/>
      <c r="H49" s="20"/>
      <c r="I49" s="10">
        <v>69274</v>
      </c>
      <c r="J49" s="11"/>
      <c r="K49" s="9"/>
      <c r="L49" s="25"/>
      <c r="M49" s="20"/>
      <c r="N49" s="10">
        <f t="shared" si="3"/>
        <v>69274</v>
      </c>
      <c r="O49" s="11"/>
      <c r="P49" s="11"/>
      <c r="Q49" s="25">
        <f>+G49</f>
        <v>0</v>
      </c>
      <c r="R49" s="17"/>
      <c r="S49" s="17"/>
      <c r="T49" s="17"/>
    </row>
    <row r="50" spans="1:20" ht="12.75">
      <c r="A50" s="24"/>
      <c r="B50" s="19" t="s">
        <v>445</v>
      </c>
      <c r="C50" s="11"/>
      <c r="D50" s="10">
        <v>330000</v>
      </c>
      <c r="E50" s="11"/>
      <c r="F50" s="9"/>
      <c r="G50" s="25"/>
      <c r="H50" s="20"/>
      <c r="I50" s="10">
        <v>27000</v>
      </c>
      <c r="J50" s="11"/>
      <c r="K50" s="9"/>
      <c r="L50" s="25"/>
      <c r="M50" s="20"/>
      <c r="N50" s="10">
        <f t="shared" si="3"/>
        <v>357000</v>
      </c>
      <c r="O50" s="11"/>
      <c r="P50" s="11"/>
      <c r="Q50" s="25"/>
      <c r="R50" s="17"/>
      <c r="S50" s="17"/>
      <c r="T50" s="17"/>
    </row>
    <row r="51" spans="1:20" ht="12.75">
      <c r="A51" s="24"/>
      <c r="B51" s="19" t="s">
        <v>308</v>
      </c>
      <c r="C51" s="11"/>
      <c r="D51" s="10">
        <v>151.5</v>
      </c>
      <c r="E51" s="11"/>
      <c r="F51" s="9"/>
      <c r="G51" s="25"/>
      <c r="H51" s="20"/>
      <c r="I51" s="10">
        <v>21152.56</v>
      </c>
      <c r="J51" s="11"/>
      <c r="K51" s="9"/>
      <c r="L51" s="25"/>
      <c r="M51" s="20"/>
      <c r="N51" s="10">
        <f t="shared" si="3"/>
        <v>21304.06</v>
      </c>
      <c r="O51" s="11"/>
      <c r="P51" s="11"/>
      <c r="Q51" s="25">
        <f>+K51+G51</f>
        <v>0</v>
      </c>
      <c r="R51" s="17"/>
      <c r="S51" s="17"/>
      <c r="T51" s="17"/>
    </row>
    <row r="52" spans="1:20" ht="12.75">
      <c r="A52" s="24"/>
      <c r="B52" s="19" t="s">
        <v>422</v>
      </c>
      <c r="C52" s="11"/>
      <c r="D52" s="10"/>
      <c r="E52" s="11"/>
      <c r="F52" s="9"/>
      <c r="G52" s="25"/>
      <c r="H52" s="20"/>
      <c r="I52" s="10">
        <v>2847.5</v>
      </c>
      <c r="J52" s="11"/>
      <c r="K52" s="9"/>
      <c r="L52" s="25"/>
      <c r="M52" s="20"/>
      <c r="N52" s="10">
        <f t="shared" si="3"/>
        <v>2847.5</v>
      </c>
      <c r="O52" s="11"/>
      <c r="P52" s="11"/>
      <c r="Q52" s="25">
        <f>+G52</f>
        <v>0</v>
      </c>
      <c r="R52" s="17"/>
      <c r="S52" s="17"/>
      <c r="T52" s="17"/>
    </row>
    <row r="53" spans="1:20" ht="12.75">
      <c r="A53" s="24"/>
      <c r="B53" s="19" t="s">
        <v>336</v>
      </c>
      <c r="C53" s="11"/>
      <c r="D53" s="10">
        <v>24181</v>
      </c>
      <c r="E53" s="11"/>
      <c r="F53" s="9"/>
      <c r="G53" s="25"/>
      <c r="H53" s="20"/>
      <c r="I53" s="10">
        <v>235026</v>
      </c>
      <c r="J53" s="11"/>
      <c r="K53" s="9"/>
      <c r="L53" s="25"/>
      <c r="M53" s="20"/>
      <c r="N53" s="10">
        <f t="shared" si="3"/>
        <v>259207</v>
      </c>
      <c r="O53" s="11"/>
      <c r="P53" s="11"/>
      <c r="Q53" s="25">
        <f>+K53+G53</f>
        <v>0</v>
      </c>
      <c r="R53" s="17"/>
      <c r="S53" s="17"/>
      <c r="T53" s="17"/>
    </row>
    <row r="54" spans="1:20" ht="12.75">
      <c r="A54" s="24"/>
      <c r="B54" s="19" t="s">
        <v>337</v>
      </c>
      <c r="C54" s="11"/>
      <c r="D54" s="10">
        <v>11405</v>
      </c>
      <c r="E54" s="11"/>
      <c r="F54" s="9"/>
      <c r="G54" s="25"/>
      <c r="H54" s="20"/>
      <c r="I54" s="10">
        <v>121560</v>
      </c>
      <c r="J54" s="11"/>
      <c r="K54" s="9"/>
      <c r="L54" s="25"/>
      <c r="M54" s="20"/>
      <c r="N54" s="10">
        <f t="shared" si="3"/>
        <v>132965</v>
      </c>
      <c r="O54" s="11"/>
      <c r="P54" s="11"/>
      <c r="Q54" s="25"/>
      <c r="R54" s="17"/>
      <c r="S54" s="17"/>
      <c r="T54" s="17"/>
    </row>
    <row r="55" spans="1:20" ht="12.75">
      <c r="A55" s="24"/>
      <c r="B55" s="19" t="s">
        <v>338</v>
      </c>
      <c r="C55" s="11"/>
      <c r="D55" s="10">
        <v>23040</v>
      </c>
      <c r="E55" s="11"/>
      <c r="F55" s="9"/>
      <c r="G55" s="25"/>
      <c r="H55" s="20"/>
      <c r="I55" s="10">
        <v>278179</v>
      </c>
      <c r="J55" s="11"/>
      <c r="K55" s="9"/>
      <c r="L55" s="25"/>
      <c r="M55" s="20"/>
      <c r="N55" s="10">
        <f t="shared" si="3"/>
        <v>301219</v>
      </c>
      <c r="O55" s="11"/>
      <c r="P55" s="11"/>
      <c r="Q55" s="25"/>
      <c r="R55" s="17"/>
      <c r="S55" s="17"/>
      <c r="T55" s="17"/>
    </row>
    <row r="56" spans="1:20" ht="12.75">
      <c r="A56" s="24"/>
      <c r="B56" s="19" t="s">
        <v>339</v>
      </c>
      <c r="C56" s="11"/>
      <c r="D56" s="10">
        <v>12921</v>
      </c>
      <c r="E56" s="11"/>
      <c r="F56" s="9"/>
      <c r="G56" s="25"/>
      <c r="H56" s="20"/>
      <c r="I56" s="10">
        <v>137486</v>
      </c>
      <c r="J56" s="11"/>
      <c r="K56" s="9"/>
      <c r="L56" s="25"/>
      <c r="M56" s="20"/>
      <c r="N56" s="10">
        <f t="shared" si="3"/>
        <v>150407</v>
      </c>
      <c r="O56" s="11"/>
      <c r="P56" s="11"/>
      <c r="Q56" s="25"/>
      <c r="R56" s="17"/>
      <c r="S56" s="17"/>
      <c r="T56" s="17"/>
    </row>
    <row r="57" spans="1:20" ht="12.75">
      <c r="A57" s="24"/>
      <c r="B57" s="19" t="s">
        <v>427</v>
      </c>
      <c r="C57" s="11"/>
      <c r="D57" s="10">
        <v>12921</v>
      </c>
      <c r="E57" s="11"/>
      <c r="F57" s="9"/>
      <c r="G57" s="25"/>
      <c r="H57" s="20"/>
      <c r="I57" s="10">
        <v>113502</v>
      </c>
      <c r="J57" s="11"/>
      <c r="K57" s="9"/>
      <c r="L57" s="25"/>
      <c r="M57" s="20"/>
      <c r="N57" s="10">
        <f t="shared" si="3"/>
        <v>126423</v>
      </c>
      <c r="O57" s="11"/>
      <c r="P57" s="11"/>
      <c r="Q57" s="25"/>
      <c r="R57" s="17"/>
      <c r="S57" s="17"/>
      <c r="T57" s="17"/>
    </row>
    <row r="58" spans="1:20" ht="12.75">
      <c r="A58" s="24"/>
      <c r="B58" s="19" t="s">
        <v>340</v>
      </c>
      <c r="C58" s="11"/>
      <c r="D58" s="10">
        <v>82503</v>
      </c>
      <c r="E58" s="11"/>
      <c r="F58" s="9"/>
      <c r="G58" s="25"/>
      <c r="H58" s="20"/>
      <c r="I58" s="10">
        <v>870083</v>
      </c>
      <c r="J58" s="11"/>
      <c r="K58" s="9"/>
      <c r="L58" s="25"/>
      <c r="M58" s="20"/>
      <c r="N58" s="10">
        <f t="shared" si="3"/>
        <v>952586</v>
      </c>
      <c r="O58" s="11"/>
      <c r="P58" s="11"/>
      <c r="Q58" s="25"/>
      <c r="R58" s="17"/>
      <c r="S58" s="17"/>
      <c r="T58" s="17"/>
    </row>
    <row r="59" spans="1:20" ht="12.75">
      <c r="A59" s="24"/>
      <c r="B59" s="19" t="s">
        <v>341</v>
      </c>
      <c r="C59" s="11"/>
      <c r="D59" s="10">
        <v>19316.52</v>
      </c>
      <c r="E59" s="11"/>
      <c r="F59" s="9"/>
      <c r="G59" s="25"/>
      <c r="H59" s="20"/>
      <c r="I59" s="10">
        <v>208538.4</v>
      </c>
      <c r="J59" s="11"/>
      <c r="K59" s="9"/>
      <c r="L59" s="25"/>
      <c r="M59" s="20"/>
      <c r="N59" s="10">
        <f t="shared" si="3"/>
        <v>227854.91999999998</v>
      </c>
      <c r="O59" s="11"/>
      <c r="P59" s="11"/>
      <c r="Q59" s="25"/>
      <c r="R59" s="17"/>
      <c r="S59" s="17"/>
      <c r="T59" s="17"/>
    </row>
    <row r="60" spans="1:20" ht="12.75">
      <c r="A60" s="24"/>
      <c r="B60" s="19" t="s">
        <v>492</v>
      </c>
      <c r="C60" s="11"/>
      <c r="D60" s="10">
        <v>981.81</v>
      </c>
      <c r="E60" s="11"/>
      <c r="F60" s="9"/>
      <c r="G60" s="25"/>
      <c r="H60" s="20"/>
      <c r="I60" s="10">
        <v>11030.26</v>
      </c>
      <c r="J60" s="11"/>
      <c r="K60" s="9"/>
      <c r="L60" s="25"/>
      <c r="M60" s="20"/>
      <c r="N60" s="10">
        <f t="shared" si="3"/>
        <v>12012.07</v>
      </c>
      <c r="O60" s="11"/>
      <c r="P60" s="11"/>
      <c r="Q60" s="25"/>
      <c r="R60" s="17"/>
      <c r="S60" s="17"/>
      <c r="T60" s="17"/>
    </row>
    <row r="61" spans="1:20" ht="12.75">
      <c r="A61" s="24"/>
      <c r="B61" s="19" t="s">
        <v>20</v>
      </c>
      <c r="C61" s="11"/>
      <c r="D61" s="10">
        <v>1775</v>
      </c>
      <c r="E61" s="11"/>
      <c r="F61" s="9"/>
      <c r="G61" s="25"/>
      <c r="H61" s="20"/>
      <c r="I61" s="10">
        <v>19275</v>
      </c>
      <c r="J61" s="11"/>
      <c r="K61" s="9"/>
      <c r="L61" s="25"/>
      <c r="M61" s="20"/>
      <c r="N61" s="10">
        <f t="shared" si="3"/>
        <v>21050</v>
      </c>
      <c r="O61" s="11"/>
      <c r="P61" s="11"/>
      <c r="Q61" s="25"/>
      <c r="R61" s="17"/>
      <c r="S61" s="17"/>
      <c r="T61" s="17"/>
    </row>
    <row r="62" spans="1:20" ht="12.75">
      <c r="A62" s="24"/>
      <c r="B62" s="19" t="s">
        <v>342</v>
      </c>
      <c r="C62" s="11"/>
      <c r="D62" s="10">
        <v>1000</v>
      </c>
      <c r="E62" s="11"/>
      <c r="F62" s="9"/>
      <c r="G62" s="25"/>
      <c r="H62" s="20"/>
      <c r="I62" s="10">
        <v>11300</v>
      </c>
      <c r="J62" s="11"/>
      <c r="K62" s="9"/>
      <c r="L62" s="25"/>
      <c r="M62" s="20"/>
      <c r="N62" s="10">
        <f t="shared" si="3"/>
        <v>12300</v>
      </c>
      <c r="O62" s="11"/>
      <c r="P62" s="11"/>
      <c r="Q62" s="25"/>
      <c r="R62" s="17"/>
      <c r="S62" s="17"/>
      <c r="T62" s="17"/>
    </row>
    <row r="63" spans="1:20" ht="12.75">
      <c r="A63" s="24"/>
      <c r="B63" s="19" t="s">
        <v>309</v>
      </c>
      <c r="C63" s="11"/>
      <c r="D63" s="10">
        <v>21303.55</v>
      </c>
      <c r="E63" s="11"/>
      <c r="F63" s="9"/>
      <c r="G63" s="25"/>
      <c r="H63" s="20"/>
      <c r="I63" s="10">
        <v>52989.97</v>
      </c>
      <c r="J63" s="11"/>
      <c r="K63" s="9"/>
      <c r="L63" s="25"/>
      <c r="M63" s="20"/>
      <c r="N63" s="10">
        <f t="shared" si="3"/>
        <v>74293.52</v>
      </c>
      <c r="O63" s="11"/>
      <c r="P63" s="11"/>
      <c r="Q63" s="25"/>
      <c r="R63" s="17"/>
      <c r="S63" s="17"/>
      <c r="T63" s="17"/>
    </row>
    <row r="64" spans="1:20" ht="12.75">
      <c r="A64" s="24"/>
      <c r="B64" s="19" t="s">
        <v>446</v>
      </c>
      <c r="C64" s="11"/>
      <c r="D64" s="10"/>
      <c r="E64" s="11"/>
      <c r="F64" s="9"/>
      <c r="G64" s="25"/>
      <c r="H64" s="20"/>
      <c r="I64" s="10"/>
      <c r="J64" s="11"/>
      <c r="K64" s="9"/>
      <c r="L64" s="25"/>
      <c r="M64" s="20"/>
      <c r="N64" s="10">
        <f>+D64</f>
        <v>0</v>
      </c>
      <c r="O64" s="11"/>
      <c r="P64" s="11"/>
      <c r="Q64" s="25"/>
      <c r="R64" s="17"/>
      <c r="S64" s="17"/>
      <c r="T64" s="17"/>
    </row>
    <row r="65" spans="1:20" ht="12.75">
      <c r="A65" s="24"/>
      <c r="B65" s="19" t="s">
        <v>343</v>
      </c>
      <c r="C65" s="11"/>
      <c r="D65" s="10"/>
      <c r="E65" s="11"/>
      <c r="F65" s="9"/>
      <c r="G65" s="25"/>
      <c r="H65" s="20"/>
      <c r="I65" s="10">
        <v>1450</v>
      </c>
      <c r="J65" s="11"/>
      <c r="K65" s="9"/>
      <c r="L65" s="25"/>
      <c r="M65" s="20"/>
      <c r="N65" s="10">
        <f aca="true" t="shared" si="4" ref="N65:N94">+D65+I65</f>
        <v>1450</v>
      </c>
      <c r="O65" s="11"/>
      <c r="P65" s="11"/>
      <c r="Q65" s="25"/>
      <c r="R65" s="17"/>
      <c r="S65" s="17"/>
      <c r="T65" s="17"/>
    </row>
    <row r="66" spans="1:20" ht="12.75">
      <c r="A66" s="24"/>
      <c r="B66" s="19" t="s">
        <v>456</v>
      </c>
      <c r="C66" s="11"/>
      <c r="D66" s="10"/>
      <c r="E66" s="11"/>
      <c r="F66" s="9"/>
      <c r="G66" s="25"/>
      <c r="H66" s="20"/>
      <c r="I66" s="10"/>
      <c r="J66" s="11"/>
      <c r="K66" s="9"/>
      <c r="L66" s="25"/>
      <c r="M66" s="20"/>
      <c r="N66" s="10">
        <f t="shared" si="4"/>
        <v>0</v>
      </c>
      <c r="O66" s="11"/>
      <c r="P66" s="11"/>
      <c r="Q66" s="25"/>
      <c r="R66" s="17"/>
      <c r="S66" s="17"/>
      <c r="T66" s="17"/>
    </row>
    <row r="67" spans="1:20" ht="12.75">
      <c r="A67" s="24"/>
      <c r="B67" s="19" t="s">
        <v>494</v>
      </c>
      <c r="C67" s="11"/>
      <c r="D67" s="10">
        <v>12000</v>
      </c>
      <c r="E67" s="11"/>
      <c r="F67" s="9"/>
      <c r="G67" s="25"/>
      <c r="H67" s="20"/>
      <c r="I67" s="10">
        <v>95600</v>
      </c>
      <c r="J67" s="11"/>
      <c r="K67" s="9"/>
      <c r="L67" s="25"/>
      <c r="M67" s="20"/>
      <c r="N67" s="10">
        <f>+D67+I67</f>
        <v>107600</v>
      </c>
      <c r="O67" s="11"/>
      <c r="P67" s="11"/>
      <c r="Q67" s="25"/>
      <c r="R67" s="17"/>
      <c r="S67" s="17"/>
      <c r="T67" s="17"/>
    </row>
    <row r="68" spans="1:20" ht="12.75">
      <c r="A68" s="24"/>
      <c r="B68" s="19" t="s">
        <v>344</v>
      </c>
      <c r="C68" s="11"/>
      <c r="D68" s="10">
        <v>7020</v>
      </c>
      <c r="E68" s="11"/>
      <c r="F68" s="9"/>
      <c r="G68" s="25"/>
      <c r="H68" s="20"/>
      <c r="I68" s="10">
        <v>99274.16</v>
      </c>
      <c r="J68" s="11"/>
      <c r="K68" s="9"/>
      <c r="L68" s="25"/>
      <c r="M68" s="20"/>
      <c r="N68" s="10">
        <f t="shared" si="4"/>
        <v>106294.16</v>
      </c>
      <c r="O68" s="11"/>
      <c r="P68" s="11"/>
      <c r="Q68" s="25"/>
      <c r="R68" s="17"/>
      <c r="S68" s="17"/>
      <c r="T68" s="17"/>
    </row>
    <row r="69" spans="1:20" ht="12.75">
      <c r="A69" s="24"/>
      <c r="B69" s="19" t="s">
        <v>345</v>
      </c>
      <c r="C69" s="11"/>
      <c r="D69" s="10">
        <v>4606.75</v>
      </c>
      <c r="E69" s="11"/>
      <c r="F69" s="9"/>
      <c r="G69" s="25"/>
      <c r="H69" s="20"/>
      <c r="I69" s="10">
        <v>51453.75</v>
      </c>
      <c r="J69" s="11"/>
      <c r="K69" s="9"/>
      <c r="L69" s="25"/>
      <c r="M69" s="20"/>
      <c r="N69" s="10">
        <f t="shared" si="4"/>
        <v>56060.5</v>
      </c>
      <c r="O69" s="11"/>
      <c r="P69" s="11"/>
      <c r="Q69" s="25"/>
      <c r="R69" s="17"/>
      <c r="S69" s="17"/>
      <c r="T69" s="17"/>
    </row>
    <row r="70" spans="1:20" ht="12.75">
      <c r="A70" s="24"/>
      <c r="B70" s="19" t="s">
        <v>346</v>
      </c>
      <c r="C70" s="11"/>
      <c r="D70" s="10"/>
      <c r="E70" s="11"/>
      <c r="F70" s="9"/>
      <c r="G70" s="25"/>
      <c r="H70" s="20"/>
      <c r="I70" s="10">
        <v>14290.08</v>
      </c>
      <c r="J70" s="11"/>
      <c r="K70" s="9"/>
      <c r="L70" s="25"/>
      <c r="M70" s="20"/>
      <c r="N70" s="10">
        <f t="shared" si="4"/>
        <v>14290.08</v>
      </c>
      <c r="O70" s="11"/>
      <c r="P70" s="11"/>
      <c r="Q70" s="25">
        <f>+G70+K70</f>
        <v>0</v>
      </c>
      <c r="R70" s="17"/>
      <c r="S70" s="17"/>
      <c r="T70" s="17"/>
    </row>
    <row r="71" spans="1:20" ht="12.75">
      <c r="A71" s="24"/>
      <c r="B71" s="19" t="s">
        <v>423</v>
      </c>
      <c r="C71" s="11"/>
      <c r="D71" s="10">
        <v>14878</v>
      </c>
      <c r="E71" s="11"/>
      <c r="F71" s="9"/>
      <c r="G71" s="25"/>
      <c r="H71" s="20"/>
      <c r="I71" s="10">
        <v>141003</v>
      </c>
      <c r="J71" s="11"/>
      <c r="K71" s="9"/>
      <c r="L71" s="25"/>
      <c r="M71" s="20"/>
      <c r="N71" s="10">
        <f t="shared" si="4"/>
        <v>155881</v>
      </c>
      <c r="O71" s="11"/>
      <c r="P71" s="11"/>
      <c r="Q71" s="25"/>
      <c r="R71" s="17"/>
      <c r="S71" s="17"/>
      <c r="T71" s="17"/>
    </row>
    <row r="72" spans="1:20" ht="12.75">
      <c r="A72" s="24"/>
      <c r="B72" s="19" t="s">
        <v>347</v>
      </c>
      <c r="C72" s="11"/>
      <c r="D72" s="10">
        <v>1073.61</v>
      </c>
      <c r="E72" s="11"/>
      <c r="F72" s="9"/>
      <c r="G72" s="25"/>
      <c r="H72" s="20"/>
      <c r="I72" s="10">
        <v>10995.71</v>
      </c>
      <c r="J72" s="11"/>
      <c r="K72" s="9"/>
      <c r="L72" s="25"/>
      <c r="M72" s="20"/>
      <c r="N72" s="10">
        <f t="shared" si="4"/>
        <v>12069.32</v>
      </c>
      <c r="O72" s="11"/>
      <c r="P72" s="11"/>
      <c r="Q72" s="25"/>
      <c r="R72" s="17"/>
      <c r="S72" s="17"/>
      <c r="T72" s="17"/>
    </row>
    <row r="73" spans="1:20" ht="12.75">
      <c r="A73" s="24"/>
      <c r="B73" s="19" t="s">
        <v>348</v>
      </c>
      <c r="C73" s="11"/>
      <c r="D73" s="10">
        <v>2436.5</v>
      </c>
      <c r="E73" s="11"/>
      <c r="F73" s="9"/>
      <c r="G73" s="25"/>
      <c r="H73" s="20"/>
      <c r="I73" s="10">
        <v>65720.45</v>
      </c>
      <c r="J73" s="11"/>
      <c r="K73" s="9"/>
      <c r="L73" s="25"/>
      <c r="M73" s="20"/>
      <c r="N73" s="10">
        <f t="shared" si="4"/>
        <v>68156.95</v>
      </c>
      <c r="O73" s="11"/>
      <c r="P73" s="11"/>
      <c r="Q73" s="25"/>
      <c r="R73" s="17"/>
      <c r="S73" s="17"/>
      <c r="T73" s="17"/>
    </row>
    <row r="74" spans="1:20" ht="12.75">
      <c r="A74" s="24"/>
      <c r="B74" s="19" t="s">
        <v>349</v>
      </c>
      <c r="C74" s="11"/>
      <c r="D74" s="10">
        <v>6453.89</v>
      </c>
      <c r="E74" s="11"/>
      <c r="F74" s="9"/>
      <c r="G74" s="25"/>
      <c r="H74" s="20"/>
      <c r="I74" s="10">
        <v>33011.86</v>
      </c>
      <c r="J74" s="11"/>
      <c r="K74" s="9"/>
      <c r="L74" s="25"/>
      <c r="M74" s="20"/>
      <c r="N74" s="10">
        <f t="shared" si="4"/>
        <v>39465.75</v>
      </c>
      <c r="O74" s="11"/>
      <c r="P74" s="11"/>
      <c r="Q74" s="25"/>
      <c r="R74" s="17"/>
      <c r="S74" s="17"/>
      <c r="T74" s="17"/>
    </row>
    <row r="75" spans="1:20" ht="12.75">
      <c r="A75" s="24"/>
      <c r="B75" s="19" t="s">
        <v>350</v>
      </c>
      <c r="C75" s="11"/>
      <c r="D75" s="10">
        <v>2187</v>
      </c>
      <c r="E75" s="11"/>
      <c r="F75" s="9"/>
      <c r="G75" s="25"/>
      <c r="H75" s="20"/>
      <c r="I75" s="10">
        <v>6724</v>
      </c>
      <c r="J75" s="11"/>
      <c r="K75" s="9"/>
      <c r="L75" s="25"/>
      <c r="M75" s="20"/>
      <c r="N75" s="10">
        <f t="shared" si="4"/>
        <v>8911</v>
      </c>
      <c r="O75" s="11"/>
      <c r="P75" s="11"/>
      <c r="Q75" s="25"/>
      <c r="R75" s="17"/>
      <c r="S75" s="17"/>
      <c r="T75" s="17"/>
    </row>
    <row r="76" spans="1:20" ht="12.75">
      <c r="A76" s="24"/>
      <c r="B76" s="19" t="s">
        <v>490</v>
      </c>
      <c r="C76" s="11"/>
      <c r="D76" s="10">
        <v>780</v>
      </c>
      <c r="E76" s="11"/>
      <c r="F76" s="9"/>
      <c r="G76" s="25"/>
      <c r="H76" s="20"/>
      <c r="I76" s="10">
        <v>3900</v>
      </c>
      <c r="J76" s="11"/>
      <c r="K76" s="9"/>
      <c r="L76" s="25"/>
      <c r="M76" s="20"/>
      <c r="N76" s="10">
        <f>+D76+I76</f>
        <v>4680</v>
      </c>
      <c r="O76" s="11"/>
      <c r="P76" s="11"/>
      <c r="Q76" s="25"/>
      <c r="R76" s="17"/>
      <c r="S76" s="17"/>
      <c r="T76" s="17"/>
    </row>
    <row r="77" spans="1:20" ht="12.75">
      <c r="A77" s="24"/>
      <c r="B77" s="19" t="s">
        <v>421</v>
      </c>
      <c r="C77" s="11"/>
      <c r="D77" s="10">
        <v>305</v>
      </c>
      <c r="E77" s="11"/>
      <c r="F77" s="9"/>
      <c r="G77" s="25"/>
      <c r="H77" s="20"/>
      <c r="I77" s="10">
        <v>2785</v>
      </c>
      <c r="J77" s="11"/>
      <c r="K77" s="9"/>
      <c r="L77" s="25"/>
      <c r="M77" s="20"/>
      <c r="N77" s="10">
        <f t="shared" si="4"/>
        <v>3090</v>
      </c>
      <c r="O77" s="11"/>
      <c r="P77" s="11"/>
      <c r="Q77" s="25"/>
      <c r="R77" s="17"/>
      <c r="S77" s="17"/>
      <c r="T77" s="17"/>
    </row>
    <row r="78" spans="1:20" ht="12.75">
      <c r="A78" s="24"/>
      <c r="B78" s="19" t="s">
        <v>491</v>
      </c>
      <c r="C78" s="11"/>
      <c r="D78" s="10"/>
      <c r="E78" s="11"/>
      <c r="F78" s="9"/>
      <c r="G78" s="25">
        <v>5759</v>
      </c>
      <c r="H78" s="20"/>
      <c r="I78" s="10">
        <v>27511.22</v>
      </c>
      <c r="J78" s="11"/>
      <c r="K78" s="9"/>
      <c r="L78" s="25"/>
      <c r="M78" s="20"/>
      <c r="N78" s="10">
        <f>+D78+I78</f>
        <v>27511.22</v>
      </c>
      <c r="O78" s="11"/>
      <c r="P78" s="11"/>
      <c r="Q78" s="25">
        <f>+G78+K78</f>
        <v>5759</v>
      </c>
      <c r="R78" s="17"/>
      <c r="S78" s="17"/>
      <c r="T78" s="17"/>
    </row>
    <row r="79" spans="1:20" ht="12.75">
      <c r="A79" s="24"/>
      <c r="B79" s="19" t="s">
        <v>428</v>
      </c>
      <c r="C79" s="11"/>
      <c r="D79" s="10">
        <v>28800</v>
      </c>
      <c r="E79" s="11"/>
      <c r="F79" s="9"/>
      <c r="G79" s="25"/>
      <c r="H79" s="20"/>
      <c r="I79" s="10">
        <v>8530</v>
      </c>
      <c r="J79" s="11"/>
      <c r="K79" s="9"/>
      <c r="L79" s="25"/>
      <c r="M79" s="20"/>
      <c r="N79" s="10">
        <f t="shared" si="4"/>
        <v>37330</v>
      </c>
      <c r="O79" s="11"/>
      <c r="P79" s="11"/>
      <c r="Q79" s="25"/>
      <c r="R79" s="17"/>
      <c r="S79" s="17"/>
      <c r="T79" s="17"/>
    </row>
    <row r="80" spans="1:20" ht="12.75">
      <c r="A80" s="24"/>
      <c r="B80" s="19" t="s">
        <v>351</v>
      </c>
      <c r="C80" s="11"/>
      <c r="D80" s="10">
        <v>6619.95</v>
      </c>
      <c r="E80" s="11"/>
      <c r="F80" s="9"/>
      <c r="G80" s="25"/>
      <c r="H80" s="20"/>
      <c r="I80" s="10">
        <v>42901.53</v>
      </c>
      <c r="J80" s="11"/>
      <c r="K80" s="9"/>
      <c r="L80" s="25"/>
      <c r="M80" s="20"/>
      <c r="N80" s="10">
        <f t="shared" si="4"/>
        <v>49521.479999999996</v>
      </c>
      <c r="O80" s="11"/>
      <c r="P80" s="11"/>
      <c r="Q80" s="25"/>
      <c r="R80" s="17"/>
      <c r="S80" s="17"/>
      <c r="T80" s="17"/>
    </row>
    <row r="81" spans="1:20" ht="12.75">
      <c r="A81" s="24"/>
      <c r="B81" s="19" t="s">
        <v>352</v>
      </c>
      <c r="C81" s="11"/>
      <c r="D81" s="10"/>
      <c r="E81" s="11"/>
      <c r="F81" s="9"/>
      <c r="G81" s="25"/>
      <c r="H81" s="20"/>
      <c r="I81" s="10">
        <v>14000</v>
      </c>
      <c r="J81" s="11"/>
      <c r="K81" s="9"/>
      <c r="L81" s="25"/>
      <c r="M81" s="20"/>
      <c r="N81" s="10">
        <f t="shared" si="4"/>
        <v>14000</v>
      </c>
      <c r="O81" s="11"/>
      <c r="P81" s="11"/>
      <c r="Q81" s="25"/>
      <c r="R81" s="17"/>
      <c r="S81" s="17"/>
      <c r="T81" s="17"/>
    </row>
    <row r="82" spans="1:20" ht="12.75">
      <c r="A82" s="24"/>
      <c r="B82" s="19" t="s">
        <v>353</v>
      </c>
      <c r="C82" s="11"/>
      <c r="D82" s="10">
        <v>289</v>
      </c>
      <c r="E82" s="11"/>
      <c r="F82" s="9"/>
      <c r="G82" s="25"/>
      <c r="H82" s="20"/>
      <c r="I82" s="10">
        <v>3331</v>
      </c>
      <c r="J82" s="11"/>
      <c r="K82" s="9"/>
      <c r="L82" s="25"/>
      <c r="M82" s="20"/>
      <c r="N82" s="10">
        <f t="shared" si="4"/>
        <v>3620</v>
      </c>
      <c r="O82" s="11"/>
      <c r="P82" s="11"/>
      <c r="Q82" s="25"/>
      <c r="R82" s="17"/>
      <c r="S82" s="17"/>
      <c r="T82" s="17"/>
    </row>
    <row r="83" spans="1:20" ht="12.75">
      <c r="A83" s="24"/>
      <c r="B83" s="19" t="s">
        <v>424</v>
      </c>
      <c r="C83" s="11"/>
      <c r="D83" s="10">
        <v>17280</v>
      </c>
      <c r="E83" s="11"/>
      <c r="F83" s="9"/>
      <c r="G83" s="25"/>
      <c r="H83" s="20"/>
      <c r="I83" s="10">
        <v>121516</v>
      </c>
      <c r="J83" s="11"/>
      <c r="K83" s="9"/>
      <c r="L83" s="25"/>
      <c r="M83" s="20"/>
      <c r="N83" s="10">
        <f t="shared" si="4"/>
        <v>138796</v>
      </c>
      <c r="O83" s="11"/>
      <c r="P83" s="11"/>
      <c r="Q83" s="25"/>
      <c r="R83" s="17"/>
      <c r="S83" s="17"/>
      <c r="T83" s="17"/>
    </row>
    <row r="84" spans="1:20" ht="12.75">
      <c r="A84" s="24"/>
      <c r="B84" s="19" t="s">
        <v>354</v>
      </c>
      <c r="C84" s="11"/>
      <c r="D84" s="10">
        <v>4200</v>
      </c>
      <c r="E84" s="11"/>
      <c r="F84" s="9"/>
      <c r="G84" s="25"/>
      <c r="H84" s="20"/>
      <c r="I84" s="10">
        <v>46200</v>
      </c>
      <c r="J84" s="11"/>
      <c r="K84" s="9"/>
      <c r="L84" s="25"/>
      <c r="M84" s="20"/>
      <c r="N84" s="10">
        <f t="shared" si="4"/>
        <v>50400</v>
      </c>
      <c r="O84" s="11"/>
      <c r="P84" s="11"/>
      <c r="Q84" s="25"/>
      <c r="R84" s="17"/>
      <c r="S84" s="17"/>
      <c r="T84" s="17"/>
    </row>
    <row r="85" spans="1:20" ht="12.75">
      <c r="A85" s="24"/>
      <c r="B85" s="19" t="s">
        <v>355</v>
      </c>
      <c r="C85" s="11"/>
      <c r="D85" s="10">
        <v>58690.85</v>
      </c>
      <c r="E85" s="11"/>
      <c r="F85" s="9"/>
      <c r="G85" s="25"/>
      <c r="H85" s="20"/>
      <c r="I85" s="10">
        <v>22651.65</v>
      </c>
      <c r="J85" s="11"/>
      <c r="K85" s="9"/>
      <c r="L85" s="25"/>
      <c r="M85" s="20"/>
      <c r="N85" s="10">
        <f t="shared" si="4"/>
        <v>81342.5</v>
      </c>
      <c r="O85" s="11"/>
      <c r="P85" s="11"/>
      <c r="Q85" s="25">
        <f>+G85</f>
        <v>0</v>
      </c>
      <c r="R85" s="17"/>
      <c r="S85" s="17"/>
      <c r="T85" s="17"/>
    </row>
    <row r="86" spans="1:20" ht="12.75">
      <c r="A86" s="24"/>
      <c r="B86" s="19" t="s">
        <v>356</v>
      </c>
      <c r="C86" s="11"/>
      <c r="D86" s="10">
        <v>11982</v>
      </c>
      <c r="E86" s="11"/>
      <c r="F86" s="9"/>
      <c r="G86" s="25"/>
      <c r="H86" s="20"/>
      <c r="I86" s="10">
        <v>101624.2</v>
      </c>
      <c r="J86" s="11"/>
      <c r="K86" s="9"/>
      <c r="L86" s="25"/>
      <c r="M86" s="20"/>
      <c r="N86" s="10">
        <f t="shared" si="4"/>
        <v>113606.2</v>
      </c>
      <c r="O86" s="11"/>
      <c r="P86" s="11"/>
      <c r="Q86" s="25"/>
      <c r="R86" s="17"/>
      <c r="S86" s="17"/>
      <c r="T86" s="17"/>
    </row>
    <row r="87" spans="1:20" ht="12.75">
      <c r="A87" s="24"/>
      <c r="B87" s="19" t="s">
        <v>468</v>
      </c>
      <c r="C87" s="11"/>
      <c r="D87" s="10"/>
      <c r="E87" s="11"/>
      <c r="F87" s="9"/>
      <c r="G87" s="25"/>
      <c r="H87" s="20"/>
      <c r="I87" s="10"/>
      <c r="J87" s="11"/>
      <c r="K87" s="9"/>
      <c r="L87" s="25"/>
      <c r="M87" s="20"/>
      <c r="N87" s="10">
        <f t="shared" si="4"/>
        <v>0</v>
      </c>
      <c r="O87" s="11"/>
      <c r="P87" s="11"/>
      <c r="Q87" s="25"/>
      <c r="R87" s="17"/>
      <c r="S87" s="17"/>
      <c r="T87" s="17"/>
    </row>
    <row r="88" spans="1:20" ht="12.75">
      <c r="A88" s="24"/>
      <c r="B88" s="19" t="s">
        <v>314</v>
      </c>
      <c r="C88" s="11"/>
      <c r="D88" s="10">
        <v>121750.5</v>
      </c>
      <c r="E88" s="11"/>
      <c r="F88" s="9"/>
      <c r="G88" s="25"/>
      <c r="H88" s="20"/>
      <c r="I88" s="10">
        <v>102911.25</v>
      </c>
      <c r="J88" s="11"/>
      <c r="K88" s="9"/>
      <c r="L88" s="25"/>
      <c r="M88" s="20"/>
      <c r="N88" s="10">
        <f t="shared" si="4"/>
        <v>224661.75</v>
      </c>
      <c r="O88" s="11"/>
      <c r="P88" s="11"/>
      <c r="Q88" s="25"/>
      <c r="R88" s="17"/>
      <c r="S88" s="17"/>
      <c r="T88" s="17"/>
    </row>
    <row r="89" spans="1:20" ht="12.75">
      <c r="A89" s="24"/>
      <c r="B89" s="19" t="s">
        <v>357</v>
      </c>
      <c r="C89" s="11"/>
      <c r="D89" s="10"/>
      <c r="E89" s="11"/>
      <c r="F89" s="9"/>
      <c r="G89" s="25"/>
      <c r="H89" s="20"/>
      <c r="I89" s="10"/>
      <c r="J89" s="11"/>
      <c r="K89" s="9"/>
      <c r="L89" s="25"/>
      <c r="M89" s="20"/>
      <c r="N89" s="10">
        <f t="shared" si="4"/>
        <v>0</v>
      </c>
      <c r="O89" s="11"/>
      <c r="P89" s="11"/>
      <c r="Q89" s="25">
        <f>+G89+K89</f>
        <v>0</v>
      </c>
      <c r="R89" s="17"/>
      <c r="S89" s="17"/>
      <c r="T89" s="17"/>
    </row>
    <row r="90" spans="1:20" ht="12.75">
      <c r="A90" s="24"/>
      <c r="B90" s="19" t="s">
        <v>358</v>
      </c>
      <c r="C90" s="11"/>
      <c r="D90" s="10">
        <v>2736</v>
      </c>
      <c r="E90" s="11"/>
      <c r="F90" s="9"/>
      <c r="G90" s="25"/>
      <c r="H90" s="20"/>
      <c r="I90" s="10">
        <v>20931.47</v>
      </c>
      <c r="J90" s="11"/>
      <c r="K90" s="9"/>
      <c r="L90" s="25"/>
      <c r="M90" s="20"/>
      <c r="N90" s="10">
        <f t="shared" si="4"/>
        <v>23667.47</v>
      </c>
      <c r="O90" s="11"/>
      <c r="P90" s="11"/>
      <c r="Q90" s="25"/>
      <c r="R90" s="17"/>
      <c r="S90" s="17"/>
      <c r="T90" s="17"/>
    </row>
    <row r="91" spans="1:20" ht="12.75">
      <c r="A91" s="24"/>
      <c r="B91" s="19" t="s">
        <v>359</v>
      </c>
      <c r="C91" s="11"/>
      <c r="D91" s="10"/>
      <c r="E91" s="11"/>
      <c r="F91" s="9"/>
      <c r="G91" s="25"/>
      <c r="H91" s="20"/>
      <c r="I91" s="10"/>
      <c r="J91" s="11"/>
      <c r="K91" s="9"/>
      <c r="L91" s="25"/>
      <c r="M91" s="20"/>
      <c r="N91" s="10">
        <f t="shared" si="4"/>
        <v>0</v>
      </c>
      <c r="O91" s="11"/>
      <c r="P91" s="11"/>
      <c r="Q91" s="25"/>
      <c r="R91" s="17"/>
      <c r="S91" s="17"/>
      <c r="T91" s="17"/>
    </row>
    <row r="92" spans="1:20" ht="12.75">
      <c r="A92" s="24"/>
      <c r="B92" s="19" t="s">
        <v>439</v>
      </c>
      <c r="C92" s="11"/>
      <c r="D92" s="10">
        <v>350</v>
      </c>
      <c r="E92" s="11"/>
      <c r="F92" s="9"/>
      <c r="G92" s="25"/>
      <c r="H92" s="20"/>
      <c r="I92" s="10">
        <v>2695</v>
      </c>
      <c r="J92" s="11"/>
      <c r="K92" s="9"/>
      <c r="L92" s="25"/>
      <c r="M92" s="20"/>
      <c r="N92" s="10">
        <f t="shared" si="4"/>
        <v>3045</v>
      </c>
      <c r="O92" s="11"/>
      <c r="P92" s="11"/>
      <c r="Q92" s="25"/>
      <c r="R92" s="17"/>
      <c r="S92" s="17"/>
      <c r="T92" s="17"/>
    </row>
    <row r="93" spans="1:20" ht="12.75">
      <c r="A93" s="24"/>
      <c r="B93" s="19" t="s">
        <v>440</v>
      </c>
      <c r="C93" s="11"/>
      <c r="D93" s="10">
        <v>1744</v>
      </c>
      <c r="E93" s="11"/>
      <c r="F93" s="9"/>
      <c r="G93" s="25"/>
      <c r="H93" s="20"/>
      <c r="I93" s="10">
        <v>12283</v>
      </c>
      <c r="J93" s="11"/>
      <c r="K93" s="9"/>
      <c r="L93" s="25"/>
      <c r="M93" s="20"/>
      <c r="N93" s="10">
        <f t="shared" si="4"/>
        <v>14027</v>
      </c>
      <c r="O93" s="11"/>
      <c r="P93" s="11"/>
      <c r="Q93" s="25"/>
      <c r="R93" s="17"/>
      <c r="S93" s="17"/>
      <c r="T93" s="17"/>
    </row>
    <row r="94" spans="1:20" ht="12.75">
      <c r="A94" s="24"/>
      <c r="B94" s="19" t="s">
        <v>441</v>
      </c>
      <c r="C94" s="11"/>
      <c r="D94" s="10"/>
      <c r="E94" s="11"/>
      <c r="F94" s="9"/>
      <c r="G94" s="25"/>
      <c r="H94" s="20"/>
      <c r="I94" s="10"/>
      <c r="J94" s="11"/>
      <c r="K94" s="9"/>
      <c r="L94" s="25"/>
      <c r="M94" s="20"/>
      <c r="N94" s="10">
        <f t="shared" si="4"/>
        <v>0</v>
      </c>
      <c r="O94" s="11"/>
      <c r="P94" s="11"/>
      <c r="Q94" s="25"/>
      <c r="R94" s="17"/>
      <c r="S94" s="17"/>
      <c r="T94" s="17"/>
    </row>
    <row r="95" spans="1:20" ht="12.75">
      <c r="A95" s="24"/>
      <c r="B95" s="19" t="s">
        <v>448</v>
      </c>
      <c r="C95" s="11"/>
      <c r="D95" s="10"/>
      <c r="E95" s="11"/>
      <c r="F95" s="9"/>
      <c r="G95" s="25"/>
      <c r="H95" s="20"/>
      <c r="I95" s="10"/>
      <c r="J95" s="11"/>
      <c r="K95" s="9"/>
      <c r="L95" s="25"/>
      <c r="M95" s="20"/>
      <c r="N95" s="10">
        <f>+I95+D95</f>
        <v>0</v>
      </c>
      <c r="O95" s="11"/>
      <c r="P95" s="11"/>
      <c r="Q95" s="25"/>
      <c r="R95" s="17"/>
      <c r="S95" s="17"/>
      <c r="T95" s="17"/>
    </row>
    <row r="96" spans="1:20" ht="12.75">
      <c r="A96" s="24"/>
      <c r="B96" s="19" t="s">
        <v>451</v>
      </c>
      <c r="C96" s="11"/>
      <c r="D96" s="10"/>
      <c r="E96" s="11"/>
      <c r="F96" s="9"/>
      <c r="G96" s="25"/>
      <c r="H96" s="20"/>
      <c r="I96" s="10"/>
      <c r="J96" s="11"/>
      <c r="K96" s="9"/>
      <c r="L96" s="25"/>
      <c r="M96" s="20"/>
      <c r="N96" s="10">
        <f aca="true" t="shared" si="5" ref="N96:N106">+D96+I96</f>
        <v>0</v>
      </c>
      <c r="O96" s="11"/>
      <c r="P96" s="11"/>
      <c r="Q96" s="25"/>
      <c r="R96" s="17"/>
      <c r="S96" s="17"/>
      <c r="T96" s="17"/>
    </row>
    <row r="97" spans="1:20" ht="12.75">
      <c r="A97" s="24"/>
      <c r="B97" s="19" t="s">
        <v>454</v>
      </c>
      <c r="C97" s="11"/>
      <c r="D97" s="10"/>
      <c r="E97" s="11"/>
      <c r="F97" s="9"/>
      <c r="G97" s="25"/>
      <c r="H97" s="20"/>
      <c r="I97" s="10"/>
      <c r="J97" s="11"/>
      <c r="K97" s="9"/>
      <c r="L97" s="25"/>
      <c r="M97" s="20"/>
      <c r="N97" s="10">
        <f t="shared" si="5"/>
        <v>0</v>
      </c>
      <c r="O97" s="11"/>
      <c r="P97" s="11"/>
      <c r="Q97" s="25"/>
      <c r="R97" s="17"/>
      <c r="S97" s="17"/>
      <c r="T97" s="17"/>
    </row>
    <row r="98" spans="1:20" ht="12.75">
      <c r="A98" s="24"/>
      <c r="B98" s="19" t="s">
        <v>457</v>
      </c>
      <c r="C98" s="11"/>
      <c r="D98" s="10"/>
      <c r="E98" s="11"/>
      <c r="F98" s="9"/>
      <c r="G98" s="25"/>
      <c r="H98" s="20"/>
      <c r="I98" s="10">
        <v>1340</v>
      </c>
      <c r="J98" s="11"/>
      <c r="K98" s="9"/>
      <c r="L98" s="25"/>
      <c r="M98" s="20"/>
      <c r="N98" s="10">
        <f t="shared" si="5"/>
        <v>1340</v>
      </c>
      <c r="O98" s="11"/>
      <c r="P98" s="11"/>
      <c r="Q98" s="25"/>
      <c r="R98" s="17"/>
      <c r="S98" s="17"/>
      <c r="T98" s="17"/>
    </row>
    <row r="99" spans="1:20" ht="12.75">
      <c r="A99" s="24"/>
      <c r="B99" s="19" t="s">
        <v>459</v>
      </c>
      <c r="C99" s="11"/>
      <c r="D99" s="10">
        <v>10256.4</v>
      </c>
      <c r="E99" s="11"/>
      <c r="F99" s="9"/>
      <c r="G99" s="25"/>
      <c r="H99" s="20"/>
      <c r="I99" s="10">
        <v>122729.42</v>
      </c>
      <c r="J99" s="11"/>
      <c r="K99" s="9"/>
      <c r="L99" s="25"/>
      <c r="M99" s="20"/>
      <c r="N99" s="10">
        <f t="shared" si="5"/>
        <v>132985.82</v>
      </c>
      <c r="O99" s="11"/>
      <c r="P99" s="11"/>
      <c r="Q99" s="25"/>
      <c r="R99" s="17"/>
      <c r="S99" s="17"/>
      <c r="T99" s="17"/>
    </row>
    <row r="100" spans="1:20" ht="12.75">
      <c r="A100" s="24"/>
      <c r="B100" s="19" t="s">
        <v>460</v>
      </c>
      <c r="C100" s="11"/>
      <c r="D100" s="10">
        <v>2678.03</v>
      </c>
      <c r="E100" s="11"/>
      <c r="F100" s="9"/>
      <c r="G100" s="25"/>
      <c r="H100" s="20"/>
      <c r="I100" s="10">
        <v>88759.61</v>
      </c>
      <c r="J100" s="11"/>
      <c r="K100" s="9"/>
      <c r="L100" s="25"/>
      <c r="M100" s="20"/>
      <c r="N100" s="10">
        <f t="shared" si="5"/>
        <v>91437.64</v>
      </c>
      <c r="O100" s="11"/>
      <c r="P100" s="11"/>
      <c r="Q100" s="25"/>
      <c r="R100" s="17"/>
      <c r="S100" s="17"/>
      <c r="T100" s="17"/>
    </row>
    <row r="101" spans="1:20" ht="12.75">
      <c r="A101" s="24"/>
      <c r="B101" s="19" t="s">
        <v>464</v>
      </c>
      <c r="C101" s="11"/>
      <c r="D101" s="10"/>
      <c r="E101" s="11"/>
      <c r="F101" s="9"/>
      <c r="G101" s="25"/>
      <c r="H101" s="20"/>
      <c r="I101" s="10">
        <v>220</v>
      </c>
      <c r="J101" s="11"/>
      <c r="K101" s="9"/>
      <c r="L101" s="25"/>
      <c r="M101" s="20"/>
      <c r="N101" s="10">
        <f t="shared" si="5"/>
        <v>220</v>
      </c>
      <c r="O101" s="11"/>
      <c r="P101" s="11"/>
      <c r="Q101" s="25"/>
      <c r="R101" s="17"/>
      <c r="S101" s="17"/>
      <c r="T101" s="17"/>
    </row>
    <row r="102" spans="1:20" ht="12.75">
      <c r="A102" s="24"/>
      <c r="B102" s="19" t="s">
        <v>21</v>
      </c>
      <c r="C102" s="11"/>
      <c r="D102" s="10">
        <v>56785.88</v>
      </c>
      <c r="E102" s="11"/>
      <c r="F102" s="9"/>
      <c r="G102" s="25"/>
      <c r="H102" s="20"/>
      <c r="I102" s="10">
        <v>614891.04</v>
      </c>
      <c r="J102" s="26"/>
      <c r="K102" s="10"/>
      <c r="L102" s="26"/>
      <c r="M102" s="20"/>
      <c r="N102" s="10">
        <f t="shared" si="5"/>
        <v>671676.92</v>
      </c>
      <c r="O102" s="11"/>
      <c r="P102" s="11"/>
      <c r="Q102" s="25"/>
      <c r="R102" s="17"/>
      <c r="S102" s="17"/>
      <c r="T102" s="17"/>
    </row>
    <row r="103" spans="1:20" ht="12.75">
      <c r="A103" s="24"/>
      <c r="B103" s="19" t="s">
        <v>362</v>
      </c>
      <c r="C103" s="11"/>
      <c r="D103" s="10"/>
      <c r="E103" s="11"/>
      <c r="F103" s="9"/>
      <c r="G103" s="10"/>
      <c r="H103" s="20"/>
      <c r="I103" s="10"/>
      <c r="J103" s="26"/>
      <c r="K103" s="10">
        <v>7114.13</v>
      </c>
      <c r="L103" s="26"/>
      <c r="M103" s="20"/>
      <c r="N103" s="10">
        <f t="shared" si="5"/>
        <v>0</v>
      </c>
      <c r="O103" s="11"/>
      <c r="P103" s="11"/>
      <c r="Q103" s="25">
        <f>+G103+K103</f>
        <v>7114.13</v>
      </c>
      <c r="R103" s="17"/>
      <c r="S103" s="17"/>
      <c r="T103" s="17"/>
    </row>
    <row r="104" spans="1:20" ht="12.75">
      <c r="A104" s="24"/>
      <c r="B104" s="19" t="s">
        <v>438</v>
      </c>
      <c r="C104" s="11"/>
      <c r="D104" s="10"/>
      <c r="E104" s="11"/>
      <c r="F104" s="9"/>
      <c r="G104" s="25"/>
      <c r="H104" s="20"/>
      <c r="I104" s="10">
        <v>56095</v>
      </c>
      <c r="J104" s="25"/>
      <c r="K104" s="10"/>
      <c r="L104" s="25"/>
      <c r="M104" s="20"/>
      <c r="N104" s="10">
        <f t="shared" si="5"/>
        <v>56095</v>
      </c>
      <c r="O104" s="11"/>
      <c r="P104" s="11"/>
      <c r="Q104" s="25">
        <f>+G104+K104</f>
        <v>0</v>
      </c>
      <c r="R104" s="17"/>
      <c r="S104" s="17"/>
      <c r="T104" s="17"/>
    </row>
    <row r="105" spans="1:20" ht="12.75">
      <c r="A105" s="24"/>
      <c r="B105" s="19" t="s">
        <v>360</v>
      </c>
      <c r="C105" s="11"/>
      <c r="D105" s="10">
        <v>114446.73</v>
      </c>
      <c r="E105" s="11"/>
      <c r="F105" s="9"/>
      <c r="G105" s="25"/>
      <c r="H105" s="20"/>
      <c r="I105" s="10">
        <v>1275632.44</v>
      </c>
      <c r="J105" s="25"/>
      <c r="K105" s="10"/>
      <c r="L105" s="25"/>
      <c r="M105" s="20"/>
      <c r="N105" s="10">
        <f t="shared" si="5"/>
        <v>1390079.17</v>
      </c>
      <c r="O105" s="11"/>
      <c r="P105" s="11"/>
      <c r="Q105" s="25"/>
      <c r="R105" s="33">
        <f>+N42+N43+N44+N45+N46+N47+N48+N51+N49+N53+N54+N55+N56+N57+N58+N59+N60+N61+N62+N63+N65+N68+N69+N70+N72+N73+N74+N75+N79+N80+N81+N82+N83+N84+N85+N86+N88+N89+N90+N91+N102+N105</f>
        <v>6944236.8</v>
      </c>
      <c r="S105" s="17"/>
      <c r="T105" s="17"/>
    </row>
    <row r="106" spans="1:20" ht="12.75">
      <c r="A106" s="24"/>
      <c r="B106" s="19" t="s">
        <v>361</v>
      </c>
      <c r="C106" s="11"/>
      <c r="D106" s="34"/>
      <c r="E106" s="26"/>
      <c r="F106" s="11"/>
      <c r="G106" s="35">
        <v>16927.21</v>
      </c>
      <c r="H106" s="20"/>
      <c r="I106" s="34"/>
      <c r="J106" s="26"/>
      <c r="K106" s="34">
        <v>259104.65</v>
      </c>
      <c r="L106" s="26"/>
      <c r="M106" s="20"/>
      <c r="N106" s="34">
        <f t="shared" si="5"/>
        <v>0</v>
      </c>
      <c r="O106" s="11"/>
      <c r="P106" s="11"/>
      <c r="Q106" s="35">
        <f>+G106+K106</f>
        <v>276031.86</v>
      </c>
      <c r="R106" s="17"/>
      <c r="S106" s="17"/>
      <c r="T106" s="17"/>
    </row>
    <row r="107" spans="1:20" ht="12.75">
      <c r="A107" s="24"/>
      <c r="B107" s="19"/>
      <c r="C107" s="11"/>
      <c r="D107" s="13"/>
      <c r="E107" s="26"/>
      <c r="F107" s="11"/>
      <c r="G107" s="26"/>
      <c r="H107" s="20"/>
      <c r="I107" s="13"/>
      <c r="J107" s="30"/>
      <c r="K107" s="13"/>
      <c r="L107" s="30"/>
      <c r="M107" s="20"/>
      <c r="N107" s="13"/>
      <c r="O107" s="26"/>
      <c r="P107" s="11"/>
      <c r="Q107" s="26"/>
      <c r="R107" s="17"/>
      <c r="S107" s="17"/>
      <c r="T107" s="17"/>
    </row>
    <row r="108" spans="1:20" ht="12.75">
      <c r="A108" s="20"/>
      <c r="B108" s="25"/>
      <c r="C108" s="9" t="s">
        <v>8</v>
      </c>
      <c r="D108" s="25">
        <f>SUM(D39:D107)</f>
        <v>1236642.0899999999</v>
      </c>
      <c r="E108" s="25"/>
      <c r="F108" s="9"/>
      <c r="G108" s="25">
        <f>SUM(G39:G107)</f>
        <v>694337.7599999999</v>
      </c>
      <c r="H108" s="20"/>
      <c r="I108" s="25">
        <f>SUM(I39:I107)</f>
        <v>6665354.890000001</v>
      </c>
      <c r="J108" s="20"/>
      <c r="K108" s="25">
        <f>SUM(K39:K107)</f>
        <v>7920629.38</v>
      </c>
      <c r="L108" s="20"/>
      <c r="M108" s="36">
        <f>+K108-I108</f>
        <v>1255274.4899999993</v>
      </c>
      <c r="N108" s="10">
        <f>SUM(N39:N107)</f>
        <v>7901996.98</v>
      </c>
      <c r="O108" s="25"/>
      <c r="P108" s="9" t="s">
        <v>8</v>
      </c>
      <c r="Q108" s="25">
        <f>SUM(Q39:Q107)</f>
        <v>8614967.139999999</v>
      </c>
      <c r="R108" s="17"/>
      <c r="S108" s="17"/>
      <c r="T108" s="17"/>
    </row>
    <row r="109" spans="1:20" ht="12.75">
      <c r="A109" s="20"/>
      <c r="B109" s="27" t="s">
        <v>22</v>
      </c>
      <c r="C109" s="11"/>
      <c r="D109" s="35"/>
      <c r="E109" s="26"/>
      <c r="F109" s="11"/>
      <c r="G109" s="34"/>
      <c r="H109" s="20"/>
      <c r="I109" s="35"/>
      <c r="J109" s="20"/>
      <c r="K109" s="35"/>
      <c r="L109" s="20"/>
      <c r="M109" s="26">
        <f>+G108-D108</f>
        <v>-542304.33</v>
      </c>
      <c r="N109" s="35"/>
      <c r="O109" s="26"/>
      <c r="P109" s="11"/>
      <c r="Q109" s="34">
        <v>0</v>
      </c>
      <c r="R109" s="33" t="s">
        <v>295</v>
      </c>
      <c r="S109" s="33">
        <f>+R37-R110</f>
        <v>712970.1599999964</v>
      </c>
      <c r="T109" s="17"/>
    </row>
    <row r="110" spans="1:20" ht="13.5" thickBot="1">
      <c r="A110" s="20"/>
      <c r="B110" s="37" t="s">
        <v>17</v>
      </c>
      <c r="C110" s="15" t="s">
        <v>8</v>
      </c>
      <c r="D110" s="18">
        <f>+D37+D108</f>
        <v>1345990.6099999999</v>
      </c>
      <c r="E110" s="30"/>
      <c r="F110" s="15" t="s">
        <v>8</v>
      </c>
      <c r="G110" s="18">
        <f>+G37+G108</f>
        <v>1345990.6099999999</v>
      </c>
      <c r="H110" s="20"/>
      <c r="I110" s="29">
        <f>+I108+I37</f>
        <v>39808415.519999996</v>
      </c>
      <c r="J110" s="20"/>
      <c r="K110" s="29">
        <f>+K108+K37</f>
        <v>39808415.519999996</v>
      </c>
      <c r="L110" s="20"/>
      <c r="M110" s="36"/>
      <c r="N110" s="29">
        <f>+N37+N108</f>
        <v>41154406.129999995</v>
      </c>
      <c r="O110" s="30"/>
      <c r="P110" s="15" t="s">
        <v>8</v>
      </c>
      <c r="Q110" s="29">
        <f>+Q37+Q108</f>
        <v>41154406.129999995</v>
      </c>
      <c r="R110" s="33">
        <f>+N110-Q110</f>
        <v>0</v>
      </c>
      <c r="S110" s="17"/>
      <c r="T110" s="17"/>
    </row>
    <row r="111" spans="2:20" ht="13.5" thickTop="1">
      <c r="B111" s="14"/>
      <c r="D111" s="14"/>
      <c r="E111" s="14"/>
      <c r="G111" s="12">
        <f>+D110-G110</f>
        <v>0</v>
      </c>
      <c r="H111" s="17"/>
      <c r="I111" s="14"/>
      <c r="J111" s="17"/>
      <c r="K111" s="14">
        <f>+K110-I110</f>
        <v>0</v>
      </c>
      <c r="L111" s="17"/>
      <c r="M111" s="33">
        <f>+M38-M108</f>
        <v>2.7939677238464355E-09</v>
      </c>
      <c r="N111" s="14"/>
      <c r="O111" s="14"/>
      <c r="Q111" s="12">
        <f>+N110-Q110</f>
        <v>0</v>
      </c>
      <c r="R111" s="17"/>
      <c r="S111" s="17"/>
      <c r="T111" s="17"/>
    </row>
    <row r="112" spans="14:17" s="17" customFormat="1" ht="12.75">
      <c r="N112" s="1">
        <f>+N110-D110</f>
        <v>39808415.519999996</v>
      </c>
      <c r="O112" s="2"/>
      <c r="P112" s="2"/>
      <c r="Q112" s="3">
        <f>+Q110-G110</f>
        <v>39808415.519999996</v>
      </c>
    </row>
    <row r="113" spans="4:17" s="17" customFormat="1" ht="12.75">
      <c r="D113" s="17" t="s">
        <v>23</v>
      </c>
      <c r="N113" s="2"/>
      <c r="O113" s="2"/>
      <c r="P113" s="2"/>
      <c r="Q113" s="2"/>
    </row>
    <row r="114" s="17" customFormat="1" ht="12.75"/>
    <row r="115" spans="4:7" s="17" customFormat="1" ht="12.75">
      <c r="D115" s="193"/>
      <c r="E115" s="193"/>
      <c r="F115" s="193"/>
      <c r="G115" s="193"/>
    </row>
    <row r="116" spans="2:7" s="17" customFormat="1" ht="12.75">
      <c r="B116" s="38"/>
      <c r="D116" s="193"/>
      <c r="E116" s="193"/>
      <c r="F116" s="193"/>
      <c r="G116" s="193"/>
    </row>
    <row r="117" spans="1:7" s="17" customFormat="1" ht="12.75">
      <c r="A117" s="39"/>
      <c r="B117" s="39"/>
      <c r="G117" s="38"/>
    </row>
    <row r="118" spans="1:7" s="17" customFormat="1" ht="12.75">
      <c r="A118" s="40" t="s">
        <v>472</v>
      </c>
      <c r="B118" s="40"/>
      <c r="C118" s="40"/>
      <c r="D118" s="40"/>
      <c r="E118" s="40"/>
      <c r="F118" s="40"/>
      <c r="G118" s="40" t="s">
        <v>475</v>
      </c>
    </row>
    <row r="119" spans="1:7" s="17" customFormat="1" ht="12.75">
      <c r="A119" s="195"/>
      <c r="B119" s="195"/>
      <c r="C119" s="195"/>
      <c r="D119" s="195"/>
      <c r="E119" s="195"/>
      <c r="F119" s="195"/>
      <c r="G119" s="195"/>
    </row>
    <row r="120" s="17" customFormat="1" ht="12.75">
      <c r="D120" s="41"/>
    </row>
    <row r="121" spans="1:19" s="17" customFormat="1" ht="12.75">
      <c r="A121" s="38"/>
      <c r="B121" s="38" t="s">
        <v>473</v>
      </c>
      <c r="D121" s="42"/>
      <c r="E121" s="38"/>
      <c r="G121" s="43" t="s">
        <v>291</v>
      </c>
      <c r="S121" s="17" t="s">
        <v>23</v>
      </c>
    </row>
    <row r="122" spans="1:7" s="17" customFormat="1" ht="12.75">
      <c r="A122" s="43"/>
      <c r="B122" s="17" t="s">
        <v>474</v>
      </c>
      <c r="C122" s="44"/>
      <c r="D122" s="41"/>
      <c r="E122" s="31"/>
      <c r="G122" s="41" t="s">
        <v>476</v>
      </c>
    </row>
    <row r="123" spans="1:7" s="17" customFormat="1" ht="12.75">
      <c r="A123" s="43"/>
      <c r="D123" s="41"/>
      <c r="E123" s="31"/>
      <c r="G123" s="41"/>
    </row>
    <row r="124" spans="1:7" s="17" customFormat="1" ht="12.75">
      <c r="A124" s="43"/>
      <c r="D124" s="41"/>
      <c r="F124" s="44"/>
      <c r="G124" s="31"/>
    </row>
    <row r="125" spans="1:14" s="17" customFormat="1" ht="12.75">
      <c r="A125" s="43"/>
      <c r="D125" s="31"/>
      <c r="E125" s="31"/>
      <c r="N125" s="17" t="s">
        <v>294</v>
      </c>
    </row>
    <row r="126" spans="1:7" s="17" customFormat="1" ht="12.75">
      <c r="A126" s="43"/>
      <c r="D126" s="31"/>
      <c r="E126" s="31"/>
      <c r="G126" s="33"/>
    </row>
    <row r="127" spans="1:5" s="17" customFormat="1" ht="12.75">
      <c r="A127" s="43"/>
      <c r="D127" s="31"/>
      <c r="E127" s="31"/>
    </row>
    <row r="128" spans="1:7" s="17" customFormat="1" ht="12.75">
      <c r="A128" s="43"/>
      <c r="D128" s="31"/>
      <c r="E128" s="31"/>
      <c r="G128" s="33"/>
    </row>
    <row r="129" spans="1:5" s="17" customFormat="1" ht="12.75">
      <c r="A129" s="43"/>
      <c r="D129" s="31"/>
      <c r="E129" s="31"/>
    </row>
    <row r="130" spans="1:5" s="17" customFormat="1" ht="12.75">
      <c r="A130" s="43"/>
      <c r="D130" s="31"/>
      <c r="E130" s="31"/>
    </row>
    <row r="131" spans="1:5" s="17" customFormat="1" ht="12.75">
      <c r="A131" s="43"/>
      <c r="D131" s="31"/>
      <c r="E131" s="31"/>
    </row>
    <row r="132" spans="1:5" s="17" customFormat="1" ht="12.75">
      <c r="A132" s="43"/>
      <c r="D132" s="31"/>
      <c r="E132" s="31"/>
    </row>
    <row r="133" spans="1:5" s="17" customFormat="1" ht="12.75">
      <c r="A133" s="43"/>
      <c r="D133" s="31"/>
      <c r="E133" s="31"/>
    </row>
    <row r="134" spans="1:5" s="17" customFormat="1" ht="12.75">
      <c r="A134" s="43"/>
      <c r="D134" s="31"/>
      <c r="E134" s="31"/>
    </row>
    <row r="135" spans="1:5" s="17" customFormat="1" ht="12.75">
      <c r="A135" s="43"/>
      <c r="D135" s="31"/>
      <c r="E135" s="31"/>
    </row>
    <row r="136" spans="1:5" s="17" customFormat="1" ht="12.75">
      <c r="A136" s="43"/>
      <c r="D136" s="31"/>
      <c r="E136" s="31"/>
    </row>
    <row r="137" s="17" customFormat="1" ht="12.75"/>
    <row r="138" spans="1:7" s="17" customFormat="1" ht="12.75">
      <c r="A138" s="43"/>
      <c r="G138" s="31"/>
    </row>
    <row r="139" spans="1:7" s="17" customFormat="1" ht="12.75">
      <c r="A139" s="43"/>
      <c r="G139" s="31"/>
    </row>
    <row r="140" spans="1:7" s="17" customFormat="1" ht="12.75">
      <c r="A140" s="43"/>
      <c r="G140" s="31"/>
    </row>
    <row r="141" spans="1:7" s="17" customFormat="1" ht="12.75">
      <c r="A141" s="43"/>
      <c r="G141" s="31"/>
    </row>
    <row r="142" spans="1:7" s="17" customFormat="1" ht="12.75">
      <c r="A142" s="43"/>
      <c r="G142" s="31"/>
    </row>
    <row r="143" spans="1:7" s="17" customFormat="1" ht="12.75">
      <c r="A143" s="43"/>
      <c r="G143" s="41"/>
    </row>
    <row r="144" spans="1:7" s="17" customFormat="1" ht="12.75">
      <c r="A144" s="43"/>
      <c r="G144" s="41"/>
    </row>
    <row r="145" spans="1:7" s="17" customFormat="1" ht="12.75">
      <c r="A145" s="43"/>
      <c r="G145" s="31"/>
    </row>
    <row r="146" spans="1:7" s="17" customFormat="1" ht="12.75">
      <c r="A146" s="43"/>
      <c r="G146" s="31"/>
    </row>
    <row r="147" spans="1:7" s="17" customFormat="1" ht="12.75">
      <c r="A147" s="43"/>
      <c r="G147" s="31"/>
    </row>
    <row r="148" spans="2:13" s="17" customFormat="1" ht="12.75">
      <c r="B148" s="45"/>
      <c r="C148" s="46"/>
      <c r="D148" s="47"/>
      <c r="E148" s="47"/>
      <c r="F148" s="46"/>
      <c r="G148" s="47"/>
      <c r="H148" s="31"/>
      <c r="I148" s="31"/>
      <c r="J148" s="31"/>
      <c r="K148" s="31"/>
      <c r="L148" s="31"/>
      <c r="M148" s="31"/>
    </row>
    <row r="149" spans="4:7" s="17" customFormat="1" ht="12.75">
      <c r="D149" s="31"/>
      <c r="G149" s="31"/>
    </row>
    <row r="150" spans="1:7" s="17" customFormat="1" ht="12.75">
      <c r="A150" s="43"/>
      <c r="F150" s="44"/>
      <c r="G150" s="31"/>
    </row>
    <row r="151" spans="1:13" s="17" customFormat="1" ht="12.75">
      <c r="A151" s="43"/>
      <c r="C151" s="44"/>
      <c r="D151" s="31"/>
      <c r="E151" s="31"/>
      <c r="G151" s="31"/>
      <c r="M151" s="41"/>
    </row>
    <row r="152" spans="1:13" s="17" customFormat="1" ht="12.75">
      <c r="A152" s="43"/>
      <c r="D152" s="31"/>
      <c r="E152" s="31"/>
      <c r="M152" s="41"/>
    </row>
    <row r="153" spans="1:13" s="17" customFormat="1" ht="12.75">
      <c r="A153" s="43"/>
      <c r="D153" s="31"/>
      <c r="E153" s="31"/>
      <c r="M153" s="33"/>
    </row>
    <row r="154" spans="1:7" s="17" customFormat="1" ht="12.75">
      <c r="A154" s="43"/>
      <c r="G154" s="31"/>
    </row>
    <row r="155" spans="1:7" s="17" customFormat="1" ht="12.75">
      <c r="A155" s="43"/>
      <c r="D155" s="31"/>
      <c r="E155" s="31"/>
      <c r="G155" s="31"/>
    </row>
    <row r="156" spans="3:7" s="17" customFormat="1" ht="12.75">
      <c r="C156" s="44"/>
      <c r="D156" s="31"/>
      <c r="E156" s="31"/>
      <c r="F156" s="44"/>
      <c r="G156" s="31"/>
    </row>
    <row r="157" spans="2:7" s="17" customFormat="1" ht="12.75">
      <c r="B157" s="45"/>
      <c r="D157" s="31"/>
      <c r="E157" s="31"/>
      <c r="G157" s="41"/>
    </row>
    <row r="158" spans="2:13" s="17" customFormat="1" ht="12.75">
      <c r="B158" s="48"/>
      <c r="C158" s="46"/>
      <c r="D158" s="47"/>
      <c r="E158" s="47"/>
      <c r="F158" s="46"/>
      <c r="G158" s="49"/>
      <c r="M158" s="33"/>
    </row>
    <row r="159" spans="4:5" s="17" customFormat="1" ht="12.75">
      <c r="D159" s="31"/>
      <c r="E159" s="31"/>
    </row>
    <row r="160" spans="1:6" s="17" customFormat="1" ht="12.75">
      <c r="A160" s="196"/>
      <c r="B160" s="196"/>
      <c r="D160" s="197"/>
      <c r="E160" s="197"/>
      <c r="F160" s="197"/>
    </row>
    <row r="161" spans="4:5" s="17" customFormat="1" ht="12.75">
      <c r="D161" s="31"/>
      <c r="E161" s="31"/>
    </row>
    <row r="162" s="17" customFormat="1" ht="12.75">
      <c r="G162" s="31"/>
    </row>
    <row r="163" spans="1:7" s="17" customFormat="1" ht="12.75">
      <c r="A163" s="193"/>
      <c r="B163" s="193"/>
      <c r="D163" s="198"/>
      <c r="E163" s="198"/>
      <c r="F163" s="198"/>
      <c r="G163" s="198"/>
    </row>
    <row r="164" spans="1:7" s="17" customFormat="1" ht="12.75">
      <c r="A164" s="193"/>
      <c r="B164" s="193"/>
      <c r="C164" s="50"/>
      <c r="D164" s="194"/>
      <c r="E164" s="194"/>
      <c r="F164" s="194"/>
      <c r="G164" s="194"/>
    </row>
    <row r="165" spans="1:7" s="17" customFormat="1" ht="12.75">
      <c r="A165" s="39"/>
      <c r="B165" s="39"/>
      <c r="G165" s="38"/>
    </row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</sheetData>
  <sheetProtection/>
  <mergeCells count="10">
    <mergeCell ref="A1:G1"/>
    <mergeCell ref="D115:G115"/>
    <mergeCell ref="D116:G116"/>
    <mergeCell ref="A164:B164"/>
    <mergeCell ref="D164:G164"/>
    <mergeCell ref="A119:G119"/>
    <mergeCell ref="A160:B160"/>
    <mergeCell ref="D160:F160"/>
    <mergeCell ref="A163:B163"/>
    <mergeCell ref="D163:G163"/>
  </mergeCells>
  <printOptions/>
  <pageMargins left="0" right="0" top="0.25" bottom="0.25" header="0.5" footer="0.5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6"/>
  <sheetViews>
    <sheetView tabSelected="1" zoomScalePageLayoutView="0" workbookViewId="0" topLeftCell="C1">
      <selection activeCell="S23" sqref="S23"/>
    </sheetView>
  </sheetViews>
  <sheetFormatPr defaultColWidth="9.140625" defaultRowHeight="12.75"/>
  <cols>
    <col min="1" max="1" width="2.140625" style="53" customWidth="1"/>
    <col min="2" max="2" width="3.8515625" style="53" customWidth="1"/>
    <col min="3" max="3" width="1.7109375" style="53" customWidth="1"/>
    <col min="4" max="4" width="2.57421875" style="53" customWidth="1"/>
    <col min="5" max="5" width="1.7109375" style="53" customWidth="1"/>
    <col min="6" max="6" width="14.57421875" style="53" customWidth="1"/>
    <col min="7" max="7" width="1.7109375" style="53" customWidth="1"/>
    <col min="8" max="8" width="9.28125" style="53" customWidth="1"/>
    <col min="9" max="9" width="1.7109375" style="53" customWidth="1"/>
    <col min="10" max="10" width="10.28125" style="53" customWidth="1"/>
    <col min="11" max="11" width="3.57421875" style="53" customWidth="1"/>
    <col min="12" max="12" width="13.57421875" style="53" customWidth="1"/>
    <col min="13" max="13" width="1.7109375" style="53" customWidth="1"/>
    <col min="14" max="14" width="13.7109375" style="53" customWidth="1"/>
    <col min="15" max="15" width="2.421875" style="53" customWidth="1"/>
    <col min="16" max="16" width="13.8515625" style="53" customWidth="1"/>
    <col min="17" max="17" width="7.00390625" style="53" customWidth="1"/>
    <col min="18" max="18" width="14.140625" style="53" customWidth="1"/>
    <col min="19" max="19" width="18.28125" style="53" customWidth="1"/>
    <col min="20" max="20" width="11.00390625" style="53" bestFit="1" customWidth="1"/>
    <col min="21" max="16384" width="9.140625" style="53" customWidth="1"/>
  </cols>
  <sheetData>
    <row r="1" spans="1:16" ht="12">
      <c r="A1" s="199" t="s">
        <v>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2">
      <c r="A2" s="199" t="s">
        <v>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2">
      <c r="A3" s="199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2">
      <c r="A4" s="70"/>
      <c r="B4" s="70"/>
      <c r="C4" s="70"/>
      <c r="D4" s="70"/>
      <c r="E4" s="70"/>
      <c r="F4" s="70"/>
      <c r="G4" s="70"/>
      <c r="H4" s="70"/>
      <c r="I4" s="127"/>
      <c r="K4" s="127" t="s">
        <v>27</v>
      </c>
      <c r="L4" s="149" t="str">
        <f>+TB!C2</f>
        <v> 'DECEMBER 2012</v>
      </c>
      <c r="M4" s="70"/>
      <c r="N4" s="70"/>
      <c r="O4" s="70"/>
      <c r="P4" s="70"/>
    </row>
    <row r="7" spans="1:2" ht="12">
      <c r="A7" s="138">
        <v>1</v>
      </c>
      <c r="B7" s="138" t="s">
        <v>28</v>
      </c>
    </row>
    <row r="8" spans="2:12" ht="12">
      <c r="B8" s="53">
        <v>1.1</v>
      </c>
      <c r="D8" s="53" t="s">
        <v>29</v>
      </c>
      <c r="J8" s="150">
        <v>2628</v>
      </c>
      <c r="K8" s="151">
        <v>1.6</v>
      </c>
      <c r="L8" s="53" t="s">
        <v>30</v>
      </c>
    </row>
    <row r="9" spans="2:16" ht="12">
      <c r="B9" s="53">
        <v>1.2</v>
      </c>
      <c r="D9" s="53" t="s">
        <v>31</v>
      </c>
      <c r="J9" s="152">
        <v>2439</v>
      </c>
      <c r="N9" s="53" t="s">
        <v>32</v>
      </c>
      <c r="P9" s="153">
        <v>17</v>
      </c>
    </row>
    <row r="10" spans="2:16" ht="12">
      <c r="B10" s="53">
        <v>1.3</v>
      </c>
      <c r="D10" s="53" t="s">
        <v>33</v>
      </c>
      <c r="J10" s="152">
        <v>2439</v>
      </c>
      <c r="N10" s="53" t="s">
        <v>34</v>
      </c>
      <c r="P10" s="153">
        <v>12</v>
      </c>
    </row>
    <row r="11" spans="2:16" ht="12">
      <c r="B11" s="53">
        <v>1.4</v>
      </c>
      <c r="D11" s="53" t="s">
        <v>35</v>
      </c>
      <c r="J11" s="152">
        <v>2428</v>
      </c>
      <c r="N11" s="53" t="s">
        <v>36</v>
      </c>
      <c r="P11" s="153">
        <v>12</v>
      </c>
    </row>
    <row r="12" spans="2:10" ht="12">
      <c r="B12" s="53">
        <v>1.5</v>
      </c>
      <c r="D12" s="53" t="s">
        <v>37</v>
      </c>
      <c r="J12" s="152">
        <f>+J9*5</f>
        <v>12195</v>
      </c>
    </row>
    <row r="13" spans="11:12" ht="12">
      <c r="K13" s="151">
        <v>1.7</v>
      </c>
      <c r="L13" s="53" t="s">
        <v>302</v>
      </c>
    </row>
    <row r="14" spans="14:16" ht="12">
      <c r="N14" s="53" t="s">
        <v>38</v>
      </c>
      <c r="P14" s="57">
        <v>663</v>
      </c>
    </row>
    <row r="15" spans="14:17" ht="12">
      <c r="N15" s="53" t="s">
        <v>39</v>
      </c>
      <c r="P15" s="154">
        <f>+P14/J9*100</f>
        <v>27.183271832718326</v>
      </c>
      <c r="Q15" s="53" t="s">
        <v>40</v>
      </c>
    </row>
    <row r="19" spans="1:14" ht="12">
      <c r="A19" s="138">
        <v>2</v>
      </c>
      <c r="B19" s="201" t="s">
        <v>41</v>
      </c>
      <c r="C19" s="201"/>
      <c r="D19" s="201"/>
      <c r="E19" s="201"/>
      <c r="F19" s="201"/>
      <c r="G19" s="201"/>
      <c r="H19" s="65"/>
      <c r="J19" s="199" t="s">
        <v>299</v>
      </c>
      <c r="K19" s="199"/>
      <c r="L19" s="199"/>
      <c r="M19" s="199"/>
      <c r="N19" s="199"/>
    </row>
    <row r="20" ht="12">
      <c r="G20" s="53" t="s">
        <v>23</v>
      </c>
    </row>
    <row r="21" spans="4:14" ht="12">
      <c r="D21" s="53" t="s">
        <v>42</v>
      </c>
      <c r="G21" s="53" t="s">
        <v>43</v>
      </c>
      <c r="I21" s="53" t="s">
        <v>44</v>
      </c>
      <c r="L21" s="58" t="s">
        <v>45</v>
      </c>
      <c r="M21" s="58"/>
      <c r="N21" s="58" t="s">
        <v>298</v>
      </c>
    </row>
    <row r="23" spans="8:16" ht="12">
      <c r="H23" s="54" t="s">
        <v>46</v>
      </c>
      <c r="J23" s="202" t="s">
        <v>47</v>
      </c>
      <c r="K23" s="202"/>
      <c r="L23" s="202"/>
      <c r="M23" s="202"/>
      <c r="N23" s="202"/>
      <c r="O23" s="202"/>
      <c r="P23" s="202"/>
    </row>
    <row r="24" spans="8:16" ht="12">
      <c r="H24" s="57" t="s">
        <v>48</v>
      </c>
      <c r="J24" s="153" t="s">
        <v>49</v>
      </c>
      <c r="K24" s="54"/>
      <c r="L24" s="153" t="s">
        <v>50</v>
      </c>
      <c r="N24" s="153" t="s">
        <v>51</v>
      </c>
      <c r="P24" s="153" t="s">
        <v>52</v>
      </c>
    </row>
    <row r="25" spans="2:16" ht="12">
      <c r="B25" s="65" t="s">
        <v>53</v>
      </c>
      <c r="C25" s="54"/>
      <c r="D25" s="54"/>
      <c r="E25" s="54"/>
      <c r="F25" s="54"/>
      <c r="G25" s="60" t="s">
        <v>8</v>
      </c>
      <c r="H25" s="59">
        <v>142</v>
      </c>
      <c r="I25" s="60" t="s">
        <v>8</v>
      </c>
      <c r="J25" s="59">
        <v>15.2</v>
      </c>
      <c r="K25" s="60" t="s">
        <v>8</v>
      </c>
      <c r="L25" s="59">
        <v>17</v>
      </c>
      <c r="M25" s="60" t="s">
        <v>8</v>
      </c>
      <c r="N25" s="59">
        <v>19</v>
      </c>
      <c r="O25" s="60" t="s">
        <v>8</v>
      </c>
      <c r="P25" s="155">
        <v>21.3</v>
      </c>
    </row>
    <row r="26" spans="2:16" ht="12">
      <c r="B26" s="65" t="s">
        <v>54</v>
      </c>
      <c r="C26" s="54"/>
      <c r="D26" s="54"/>
      <c r="E26" s="54"/>
      <c r="F26" s="54"/>
      <c r="H26" s="59">
        <v>284</v>
      </c>
      <c r="J26" s="59">
        <v>30.4</v>
      </c>
      <c r="L26" s="59">
        <v>34</v>
      </c>
      <c r="N26" s="59">
        <v>38</v>
      </c>
      <c r="P26" s="59">
        <v>42.6</v>
      </c>
    </row>
    <row r="27" spans="2:16" ht="12">
      <c r="B27" s="65" t="s">
        <v>55</v>
      </c>
      <c r="C27" s="54"/>
      <c r="D27" s="54"/>
      <c r="E27" s="54"/>
      <c r="F27" s="54"/>
      <c r="H27" s="59">
        <v>248.5</v>
      </c>
      <c r="J27" s="59">
        <v>26.6</v>
      </c>
      <c r="L27" s="59">
        <v>29.75</v>
      </c>
      <c r="N27" s="59">
        <v>33.25</v>
      </c>
      <c r="P27" s="59">
        <v>37.25</v>
      </c>
    </row>
    <row r="28" spans="2:16" ht="12">
      <c r="B28" s="65" t="s">
        <v>56</v>
      </c>
      <c r="C28" s="54"/>
      <c r="D28" s="54"/>
      <c r="E28" s="54"/>
      <c r="F28" s="54"/>
      <c r="H28" s="59">
        <v>213</v>
      </c>
      <c r="J28" s="59">
        <v>22.8</v>
      </c>
      <c r="L28" s="59">
        <v>25.5</v>
      </c>
      <c r="N28" s="59">
        <v>28.5</v>
      </c>
      <c r="P28" s="59">
        <v>31.95</v>
      </c>
    </row>
    <row r="29" spans="2:16" ht="12">
      <c r="B29" s="65" t="s">
        <v>57</v>
      </c>
      <c r="C29" s="54"/>
      <c r="D29" s="54"/>
      <c r="E29" s="54"/>
      <c r="F29" s="54"/>
      <c r="H29" s="59">
        <v>177.5</v>
      </c>
      <c r="J29" s="59">
        <v>19</v>
      </c>
      <c r="L29" s="59">
        <v>21.25</v>
      </c>
      <c r="N29" s="59">
        <v>23.75</v>
      </c>
      <c r="P29" s="59">
        <v>26.6</v>
      </c>
    </row>
    <row r="30" spans="2:16" ht="12">
      <c r="B30" s="65" t="s">
        <v>58</v>
      </c>
      <c r="C30" s="54"/>
      <c r="D30" s="54"/>
      <c r="E30" s="54"/>
      <c r="F30" s="54"/>
      <c r="H30" s="59">
        <v>426</v>
      </c>
      <c r="J30" s="59">
        <v>45.6</v>
      </c>
      <c r="L30" s="59">
        <v>51</v>
      </c>
      <c r="N30" s="59">
        <v>57</v>
      </c>
      <c r="P30" s="59">
        <v>63.9</v>
      </c>
    </row>
    <row r="31" spans="2:6" ht="12">
      <c r="B31" s="65"/>
      <c r="C31" s="54"/>
      <c r="D31" s="54"/>
      <c r="E31" s="54"/>
      <c r="F31" s="54"/>
    </row>
    <row r="34" ht="12">
      <c r="P34" s="59"/>
    </row>
    <row r="35" spans="1:2" ht="12">
      <c r="A35" s="138">
        <v>3</v>
      </c>
      <c r="B35" s="58" t="s">
        <v>59</v>
      </c>
    </row>
    <row r="36" spans="12:16" ht="12">
      <c r="L36" s="57" t="s">
        <v>60</v>
      </c>
      <c r="P36" s="57" t="s">
        <v>61</v>
      </c>
    </row>
    <row r="37" spans="2:4" ht="12">
      <c r="B37" s="53">
        <v>3.1</v>
      </c>
      <c r="D37" s="53" t="s">
        <v>62</v>
      </c>
    </row>
    <row r="38" spans="4:46" ht="12">
      <c r="D38" s="53" t="s">
        <v>63</v>
      </c>
      <c r="F38" s="53" t="s">
        <v>64</v>
      </c>
      <c r="K38" s="60" t="s">
        <v>8</v>
      </c>
      <c r="L38" s="59">
        <f>+TB!G39</f>
        <v>634036.2</v>
      </c>
      <c r="N38" s="73"/>
      <c r="O38" s="60" t="s">
        <v>8</v>
      </c>
      <c r="P38" s="59">
        <f>+TB!Q39</f>
        <v>7868742.3</v>
      </c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</row>
    <row r="39" spans="4:46" ht="12">
      <c r="D39" s="53" t="s">
        <v>65</v>
      </c>
      <c r="F39" s="53" t="s">
        <v>66</v>
      </c>
      <c r="L39" s="59">
        <v>0</v>
      </c>
      <c r="P39" s="59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</row>
    <row r="40" spans="4:46" ht="12">
      <c r="D40" s="53" t="s">
        <v>67</v>
      </c>
      <c r="F40" s="53" t="s">
        <v>68</v>
      </c>
      <c r="L40" s="59">
        <f>+TB!G40</f>
        <v>24750.35</v>
      </c>
      <c r="P40" s="133">
        <f>+TB!Q40</f>
        <v>304224.85</v>
      </c>
      <c r="R40" s="159"/>
      <c r="S40" s="159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  <row r="41" spans="6:46" ht="12.75" thickBot="1">
      <c r="F41" s="54" t="s">
        <v>17</v>
      </c>
      <c r="K41" s="60" t="s">
        <v>8</v>
      </c>
      <c r="L41" s="156">
        <f>SUM(L38:L40)</f>
        <v>658786.5499999999</v>
      </c>
      <c r="O41" s="60" t="s">
        <v>8</v>
      </c>
      <c r="P41" s="156">
        <f>+P40+P39+P38</f>
        <v>8172967.149999999</v>
      </c>
      <c r="R41" s="159"/>
      <c r="S41" s="159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</row>
    <row r="42" spans="16:18" ht="12.75" thickTop="1">
      <c r="P42" s="73"/>
      <c r="R42" s="73"/>
    </row>
    <row r="43" ht="12">
      <c r="R43" s="73"/>
    </row>
    <row r="44" ht="12">
      <c r="R44" s="73"/>
    </row>
    <row r="45" spans="2:18" ht="12">
      <c r="B45" s="53">
        <v>3.2</v>
      </c>
      <c r="D45" s="53" t="s">
        <v>69</v>
      </c>
      <c r="R45" s="73"/>
    </row>
    <row r="46" spans="4:19" ht="12">
      <c r="D46" s="53" t="s">
        <v>63</v>
      </c>
      <c r="F46" s="53" t="s">
        <v>70</v>
      </c>
      <c r="K46" s="60" t="s">
        <v>8</v>
      </c>
      <c r="L46" s="59">
        <v>349378</v>
      </c>
      <c r="O46" s="60" t="s">
        <v>8</v>
      </c>
      <c r="P46" s="59">
        <f>4227748.9+L46</f>
        <v>4577126.9</v>
      </c>
      <c r="R46" s="73"/>
      <c r="S46" s="73"/>
    </row>
    <row r="47" spans="4:19" ht="12">
      <c r="D47" s="53" t="s">
        <v>65</v>
      </c>
      <c r="F47" s="53" t="s">
        <v>71</v>
      </c>
      <c r="L47" s="59">
        <v>369784.45</v>
      </c>
      <c r="P47" s="59">
        <f>2959219.9+L47</f>
        <v>3329004.35</v>
      </c>
      <c r="R47" s="73"/>
      <c r="S47" s="73"/>
    </row>
    <row r="48" spans="4:19" ht="12">
      <c r="D48" s="53" t="s">
        <v>67</v>
      </c>
      <c r="F48" s="53" t="s">
        <v>72</v>
      </c>
      <c r="L48" s="133">
        <v>5950.45</v>
      </c>
      <c r="P48" s="59">
        <f>287400.97+L48</f>
        <v>293351.42</v>
      </c>
      <c r="R48" s="159"/>
      <c r="S48" s="159"/>
    </row>
    <row r="49" spans="11:19" ht="12.75" thickBot="1">
      <c r="K49" s="60" t="s">
        <v>8</v>
      </c>
      <c r="L49" s="158">
        <f>SUM(L46:L48)</f>
        <v>725112.8999999999</v>
      </c>
      <c r="O49" s="60" t="s">
        <v>8</v>
      </c>
      <c r="P49" s="156">
        <f>SUM(P46:P48)</f>
        <v>8199482.67</v>
      </c>
      <c r="R49" s="159"/>
      <c r="S49" s="159"/>
    </row>
    <row r="50" spans="16:18" ht="12.75" thickTop="1">
      <c r="P50" s="73"/>
      <c r="R50" s="159"/>
    </row>
    <row r="51" ht="12">
      <c r="R51" s="159"/>
    </row>
    <row r="52" spans="2:18" ht="12.75" thickBot="1">
      <c r="B52" s="53">
        <v>3.3</v>
      </c>
      <c r="D52" s="53" t="s">
        <v>73</v>
      </c>
      <c r="O52" s="60" t="s">
        <v>8</v>
      </c>
      <c r="P52" s="158">
        <v>649302</v>
      </c>
      <c r="R52" s="159"/>
    </row>
    <row r="53" ht="12.75" thickTop="1">
      <c r="R53" s="159"/>
    </row>
    <row r="54" spans="2:18" ht="12">
      <c r="B54" s="53">
        <v>3.4</v>
      </c>
      <c r="D54" s="53" t="s">
        <v>74</v>
      </c>
      <c r="R54" s="159"/>
    </row>
    <row r="55" ht="12">
      <c r="R55" s="159"/>
    </row>
    <row r="56" spans="6:18" ht="12">
      <c r="F56" s="202" t="s">
        <v>75</v>
      </c>
      <c r="G56" s="202"/>
      <c r="H56" s="202"/>
      <c r="I56" s="53" t="s">
        <v>76</v>
      </c>
      <c r="J56" s="54">
        <v>100</v>
      </c>
      <c r="L56" s="160">
        <f>+L46/(+L38+L39)</f>
        <v>0.551037937581482</v>
      </c>
      <c r="R56" s="159"/>
    </row>
    <row r="57" spans="6:18" ht="12">
      <c r="F57" s="203" t="s">
        <v>77</v>
      </c>
      <c r="G57" s="203"/>
      <c r="H57" s="203"/>
      <c r="R57" s="159"/>
    </row>
    <row r="58" ht="12">
      <c r="R58" s="159"/>
    </row>
    <row r="59" ht="12">
      <c r="R59" s="159"/>
    </row>
    <row r="60" spans="4:18" ht="12">
      <c r="D60" s="53" t="s">
        <v>78</v>
      </c>
      <c r="R60" s="159"/>
    </row>
    <row r="61" ht="12">
      <c r="R61" s="159"/>
    </row>
    <row r="62" spans="6:18" ht="12">
      <c r="F62" s="202" t="s">
        <v>79</v>
      </c>
      <c r="G62" s="202"/>
      <c r="H62" s="202"/>
      <c r="I62" s="53" t="s">
        <v>76</v>
      </c>
      <c r="J62" s="54">
        <v>100</v>
      </c>
      <c r="L62" s="73"/>
      <c r="P62" s="160">
        <f>(P46+P47)/P41</f>
        <v>0.9673514043183203</v>
      </c>
      <c r="R62" s="159"/>
    </row>
    <row r="63" spans="6:18" ht="12">
      <c r="F63" s="203" t="s">
        <v>80</v>
      </c>
      <c r="G63" s="203"/>
      <c r="H63" s="203"/>
      <c r="R63" s="159"/>
    </row>
    <row r="64" spans="6:18" ht="12">
      <c r="F64" s="161"/>
      <c r="G64" s="161"/>
      <c r="H64" s="161"/>
      <c r="R64" s="159"/>
    </row>
    <row r="65" ht="12">
      <c r="R65" s="159"/>
    </row>
    <row r="66" spans="2:18" ht="12">
      <c r="B66" s="53">
        <v>3.5</v>
      </c>
      <c r="D66" s="53" t="s">
        <v>81</v>
      </c>
      <c r="R66" s="159"/>
    </row>
    <row r="67" ht="12">
      <c r="R67" s="159"/>
    </row>
    <row r="68" spans="6:18" ht="12">
      <c r="F68" s="202" t="s">
        <v>82</v>
      </c>
      <c r="G68" s="202"/>
      <c r="H68" s="202"/>
      <c r="I68" s="53" t="s">
        <v>76</v>
      </c>
      <c r="J68" s="54">
        <v>100</v>
      </c>
      <c r="P68" s="160">
        <f>+P49/(P52+P41)</f>
        <v>0.9294074495562178</v>
      </c>
      <c r="R68" s="159"/>
    </row>
    <row r="69" spans="6:18" ht="12">
      <c r="F69" s="203" t="s">
        <v>83</v>
      </c>
      <c r="G69" s="203"/>
      <c r="H69" s="203"/>
      <c r="R69" s="159"/>
    </row>
    <row r="70" spans="6:18" ht="12">
      <c r="F70" s="161"/>
      <c r="G70" s="161"/>
      <c r="H70" s="161"/>
      <c r="P70" s="54"/>
      <c r="R70" s="159"/>
    </row>
    <row r="71" spans="6:18" ht="12">
      <c r="F71" s="161"/>
      <c r="G71" s="161"/>
      <c r="H71" s="161"/>
      <c r="P71" s="54"/>
      <c r="R71" s="159"/>
    </row>
    <row r="72" spans="6:18" ht="12">
      <c r="F72" s="161"/>
      <c r="G72" s="161"/>
      <c r="H72" s="161"/>
      <c r="R72" s="159"/>
    </row>
    <row r="73" spans="6:18" ht="12">
      <c r="F73" s="161"/>
      <c r="G73" s="161"/>
      <c r="H73" s="161"/>
      <c r="R73" s="159"/>
    </row>
    <row r="74" spans="1:18" ht="12">
      <c r="A74" s="58">
        <v>4</v>
      </c>
      <c r="B74" s="58" t="s">
        <v>84</v>
      </c>
      <c r="R74" s="159"/>
    </row>
    <row r="75" spans="12:18" ht="12">
      <c r="L75" s="57" t="s">
        <v>60</v>
      </c>
      <c r="P75" s="57" t="s">
        <v>61</v>
      </c>
      <c r="R75" s="159"/>
    </row>
    <row r="76" spans="2:18" ht="12">
      <c r="B76" s="53">
        <v>4.1</v>
      </c>
      <c r="D76" s="53" t="s">
        <v>85</v>
      </c>
      <c r="R76" s="159"/>
    </row>
    <row r="77" ht="12">
      <c r="R77" s="159"/>
    </row>
    <row r="78" spans="4:19" ht="12">
      <c r="D78" s="53" t="s">
        <v>63</v>
      </c>
      <c r="F78" s="53" t="s">
        <v>86</v>
      </c>
      <c r="K78" s="60" t="s">
        <v>8</v>
      </c>
      <c r="L78" s="59">
        <f>+'REV&amp;EXP'!E10</f>
        <v>671651.5499999999</v>
      </c>
      <c r="O78" s="60" t="s">
        <v>8</v>
      </c>
      <c r="P78" s="59">
        <f>+'REV&amp;EXP'!I10</f>
        <v>8326062.149999999</v>
      </c>
      <c r="R78" s="159"/>
      <c r="S78" s="59"/>
    </row>
    <row r="79" spans="4:19" ht="12">
      <c r="D79" s="53" t="s">
        <v>65</v>
      </c>
      <c r="F79" s="53" t="s">
        <v>87</v>
      </c>
      <c r="L79" s="133">
        <f>+'REV&amp;EXP'!E81</f>
        <v>16927.21</v>
      </c>
      <c r="P79" s="133">
        <f>+'REV&amp;EXP'!I81</f>
        <v>283145.99</v>
      </c>
      <c r="R79" s="159"/>
      <c r="S79" s="62"/>
    </row>
    <row r="80" spans="6:19" ht="12">
      <c r="F80" s="54" t="s">
        <v>17</v>
      </c>
      <c r="K80" s="60" t="s">
        <v>8</v>
      </c>
      <c r="L80" s="64">
        <f>SUM(L78:L79)</f>
        <v>688578.7599999999</v>
      </c>
      <c r="O80" s="60" t="s">
        <v>8</v>
      </c>
      <c r="P80" s="64">
        <f>SUM(P78:P79)</f>
        <v>8609208.139999999</v>
      </c>
      <c r="R80" s="159"/>
      <c r="S80" s="62"/>
    </row>
    <row r="81" spans="18:19" ht="12">
      <c r="R81" s="159"/>
      <c r="S81" s="62"/>
    </row>
    <row r="82" spans="18:19" ht="12">
      <c r="R82" s="159"/>
      <c r="S82" s="62"/>
    </row>
    <row r="83" spans="2:19" ht="12">
      <c r="B83" s="53">
        <v>4.2</v>
      </c>
      <c r="D83" s="53" t="s">
        <v>88</v>
      </c>
      <c r="R83" s="159"/>
      <c r="S83" s="62"/>
    </row>
    <row r="84" spans="18:19" ht="12">
      <c r="R84" s="159"/>
      <c r="S84" s="62"/>
    </row>
    <row r="85" spans="4:19" ht="12">
      <c r="D85" s="53" t="s">
        <v>63</v>
      </c>
      <c r="F85" s="53" t="s">
        <v>89</v>
      </c>
      <c r="K85" s="60" t="s">
        <v>8</v>
      </c>
      <c r="L85" s="59">
        <f>+'REV&amp;EXP'!E21+'REV&amp;EXP'!E22+'REV&amp;EXP'!E23+'REV&amp;EXP'!E24+'REV&amp;EXP'!E25+'REV&amp;EXP'!E26-4000</f>
        <v>162971</v>
      </c>
      <c r="O85" s="60" t="s">
        <v>8</v>
      </c>
      <c r="P85" s="59">
        <f>+TB!N53+TB!N54+TB!N55+TB!N56+TB!N57+TB!N58</f>
        <v>1922807</v>
      </c>
      <c r="R85" s="159"/>
      <c r="S85" s="62"/>
    </row>
    <row r="86" spans="4:19" ht="12">
      <c r="D86" s="53" t="s">
        <v>65</v>
      </c>
      <c r="F86" s="53" t="s">
        <v>90</v>
      </c>
      <c r="L86" s="59">
        <f>+'REV&amp;EXP'!E14</f>
        <v>172702.62</v>
      </c>
      <c r="P86" s="59">
        <f>+'REV&amp;EXP'!I14</f>
        <v>1067361.98</v>
      </c>
      <c r="R86" s="159"/>
      <c r="S86" s="62"/>
    </row>
    <row r="87" spans="4:19" ht="12">
      <c r="D87" s="53" t="s">
        <v>67</v>
      </c>
      <c r="F87" s="53" t="s">
        <v>91</v>
      </c>
      <c r="L87" s="59">
        <f>+'REV&amp;EXP'!E15</f>
        <v>4090</v>
      </c>
      <c r="N87" s="73"/>
      <c r="P87" s="59">
        <f>+'REV&amp;EXP'!I15</f>
        <v>17580</v>
      </c>
      <c r="R87" s="159"/>
      <c r="S87" s="62"/>
    </row>
    <row r="88" spans="4:19" ht="12">
      <c r="D88" s="53" t="s">
        <v>92</v>
      </c>
      <c r="F88" s="53" t="s">
        <v>93</v>
      </c>
      <c r="L88" s="59">
        <f>+L91-L85-L86-L87-L89-L90</f>
        <v>719886.8599999999</v>
      </c>
      <c r="N88" s="73"/>
      <c r="P88" s="59">
        <f>+P91-P85-P86-P87-P89-P90</f>
        <v>2826732.91</v>
      </c>
      <c r="R88" s="159"/>
      <c r="S88" s="62"/>
    </row>
    <row r="89" spans="4:19" ht="12">
      <c r="D89" s="53" t="s">
        <v>94</v>
      </c>
      <c r="F89" s="53" t="s">
        <v>21</v>
      </c>
      <c r="L89" s="59">
        <f>+'REV&amp;EXP'!F59</f>
        <v>56785.88</v>
      </c>
      <c r="P89" s="59">
        <f>+'REV&amp;EXP'!J61</f>
        <v>671676.92</v>
      </c>
      <c r="R89" s="159"/>
      <c r="S89" s="62"/>
    </row>
    <row r="90" spans="4:19" ht="12">
      <c r="D90" s="53" t="s">
        <v>95</v>
      </c>
      <c r="F90" s="53" t="s">
        <v>96</v>
      </c>
      <c r="L90" s="133">
        <f>+'REV&amp;EXP'!E83</f>
        <v>114446.73</v>
      </c>
      <c r="P90" s="59">
        <f>+TB!N105</f>
        <v>1390079.17</v>
      </c>
      <c r="R90" s="159"/>
      <c r="S90" s="62"/>
    </row>
    <row r="91" spans="6:19" ht="12">
      <c r="F91" s="54" t="s">
        <v>17</v>
      </c>
      <c r="K91" s="60" t="s">
        <v>8</v>
      </c>
      <c r="L91" s="64">
        <f>+'REV&amp;EXP'!E76+'REV&amp;EXP'!E83</f>
        <v>1230883.0899999999</v>
      </c>
      <c r="N91" s="59"/>
      <c r="O91" s="53" t="s">
        <v>8</v>
      </c>
      <c r="P91" s="64">
        <f>+'REV&amp;EXP'!I76+'REV&amp;EXP'!I83</f>
        <v>7896237.98</v>
      </c>
      <c r="Q91" s="162"/>
      <c r="R91" s="159"/>
      <c r="S91" s="59"/>
    </row>
    <row r="92" spans="14:19" ht="12">
      <c r="N92" s="59"/>
      <c r="R92" s="159"/>
      <c r="S92" s="59"/>
    </row>
    <row r="93" spans="14:19" ht="12">
      <c r="N93" s="59"/>
      <c r="R93" s="159"/>
      <c r="S93" s="59"/>
    </row>
    <row r="94" spans="2:19" ht="12.75" thickBot="1">
      <c r="B94" s="53">
        <v>4.3</v>
      </c>
      <c r="D94" s="53" t="s">
        <v>97</v>
      </c>
      <c r="K94" s="60" t="s">
        <v>8</v>
      </c>
      <c r="L94" s="163">
        <f>L80-L91</f>
        <v>-542304.33</v>
      </c>
      <c r="N94" s="73"/>
      <c r="O94" s="60" t="s">
        <v>8</v>
      </c>
      <c r="P94" s="163">
        <f>P80-P91</f>
        <v>712970.1599999983</v>
      </c>
      <c r="R94" s="159"/>
      <c r="S94" s="62"/>
    </row>
    <row r="95" spans="14:19" ht="12.75" thickTop="1">
      <c r="N95" s="73"/>
      <c r="R95" s="159"/>
      <c r="S95" s="62"/>
    </row>
    <row r="96" spans="16:19" ht="12">
      <c r="P96" s="73"/>
      <c r="R96" s="159"/>
      <c r="S96" s="62"/>
    </row>
    <row r="97" spans="2:19" ht="12">
      <c r="B97" s="53">
        <v>4.4</v>
      </c>
      <c r="D97" s="53" t="s">
        <v>98</v>
      </c>
      <c r="R97" s="159"/>
      <c r="S97" s="62"/>
    </row>
    <row r="98" spans="18:19" ht="12">
      <c r="R98" s="159"/>
      <c r="S98" s="62"/>
    </row>
    <row r="99" spans="4:19" ht="12">
      <c r="D99" s="53" t="s">
        <v>63</v>
      </c>
      <c r="F99" s="53" t="s">
        <v>99</v>
      </c>
      <c r="K99" s="60" t="s">
        <v>8</v>
      </c>
      <c r="L99" s="59">
        <f>+CSHFLW!E21</f>
        <v>790556.3500000001</v>
      </c>
      <c r="O99" s="60" t="s">
        <v>8</v>
      </c>
      <c r="P99" s="59">
        <f>+CSHFLW!I21</f>
        <v>8949368.91</v>
      </c>
      <c r="R99" s="159"/>
      <c r="S99" s="62"/>
    </row>
    <row r="100" spans="4:19" ht="12">
      <c r="D100" s="53" t="s">
        <v>65</v>
      </c>
      <c r="F100" s="53" t="s">
        <v>100</v>
      </c>
      <c r="L100" s="133">
        <f>+CSHFLW!E89</f>
        <v>1081291.0499999998</v>
      </c>
      <c r="P100" s="133">
        <f>+CSHFLW!I89</f>
        <v>9324230.129999999</v>
      </c>
      <c r="R100" s="159"/>
      <c r="S100" s="62"/>
    </row>
    <row r="101" spans="4:19" ht="12">
      <c r="D101" s="53" t="s">
        <v>67</v>
      </c>
      <c r="F101" s="53" t="s">
        <v>101</v>
      </c>
      <c r="K101" s="60" t="s">
        <v>8</v>
      </c>
      <c r="L101" s="62">
        <f>+L99-L100</f>
        <v>-290734.6999999997</v>
      </c>
      <c r="O101" s="164" t="s">
        <v>8</v>
      </c>
      <c r="P101" s="59">
        <f>P99-P100</f>
        <v>-374861.2199999988</v>
      </c>
      <c r="R101" s="159"/>
      <c r="S101" s="59"/>
    </row>
    <row r="102" spans="4:19" ht="12">
      <c r="D102" s="53" t="s">
        <v>92</v>
      </c>
      <c r="F102" s="53" t="s">
        <v>102</v>
      </c>
      <c r="L102" s="133">
        <f>+CSHFLW!E91</f>
        <v>1770422.2099999995</v>
      </c>
      <c r="P102" s="133">
        <f>+CSHFLW!I91</f>
        <v>1854548.73</v>
      </c>
      <c r="R102" s="159"/>
      <c r="S102" s="62"/>
    </row>
    <row r="103" spans="4:19" ht="12.75" thickBot="1">
      <c r="D103" s="53" t="s">
        <v>94</v>
      </c>
      <c r="F103" s="53" t="s">
        <v>103</v>
      </c>
      <c r="K103" s="60" t="s">
        <v>8</v>
      </c>
      <c r="L103" s="158">
        <f>L101+L102</f>
        <v>1479687.5099999998</v>
      </c>
      <c r="O103" s="60" t="s">
        <v>8</v>
      </c>
      <c r="P103" s="158">
        <f>P101+P102</f>
        <v>1479687.5100000012</v>
      </c>
      <c r="R103" s="159"/>
      <c r="S103" s="62"/>
    </row>
    <row r="104" spans="18:19" ht="12.75" thickTop="1">
      <c r="R104" s="159"/>
      <c r="S104" s="59"/>
    </row>
    <row r="105" spans="18:19" ht="12">
      <c r="R105" s="159"/>
      <c r="S105" s="59"/>
    </row>
    <row r="106" spans="2:19" ht="12">
      <c r="B106" s="53">
        <v>4.5</v>
      </c>
      <c r="D106" s="53" t="s">
        <v>104</v>
      </c>
      <c r="R106" s="159"/>
      <c r="S106" s="59"/>
    </row>
    <row r="107" spans="18:19" ht="12">
      <c r="R107" s="159"/>
      <c r="S107" s="59"/>
    </row>
    <row r="108" spans="4:19" ht="12">
      <c r="D108" s="53" t="s">
        <v>63</v>
      </c>
      <c r="F108" s="53" t="s">
        <v>105</v>
      </c>
      <c r="O108" s="60" t="s">
        <v>8</v>
      </c>
      <c r="P108" s="133"/>
      <c r="R108" s="159"/>
      <c r="S108" s="59"/>
    </row>
    <row r="109" spans="6:19" ht="12">
      <c r="F109" s="53" t="s">
        <v>106</v>
      </c>
      <c r="O109" s="60" t="s">
        <v>8</v>
      </c>
      <c r="P109" s="64"/>
      <c r="R109" s="159"/>
      <c r="S109" s="59"/>
    </row>
    <row r="110" spans="6:19" ht="12">
      <c r="F110" s="53" t="s">
        <v>107</v>
      </c>
      <c r="P110" s="64"/>
      <c r="R110" s="159"/>
      <c r="S110" s="59"/>
    </row>
    <row r="111" spans="4:19" ht="12">
      <c r="D111" s="53" t="s">
        <v>108</v>
      </c>
      <c r="F111" s="53" t="s">
        <v>109</v>
      </c>
      <c r="O111" s="60" t="s">
        <v>8</v>
      </c>
      <c r="R111" s="159"/>
      <c r="S111" s="59"/>
    </row>
    <row r="112" spans="6:19" ht="12">
      <c r="F112" s="53" t="s">
        <v>106</v>
      </c>
      <c r="O112" s="60" t="s">
        <v>8</v>
      </c>
      <c r="P112" s="133">
        <f>+BLSHT!D9</f>
        <v>23491.1</v>
      </c>
      <c r="R112" s="159"/>
      <c r="S112" s="59"/>
    </row>
    <row r="113" spans="6:19" ht="12">
      <c r="F113" s="53" t="s">
        <v>110</v>
      </c>
      <c r="P113" s="64">
        <f>+CSHFLW!E110</f>
        <v>375252.29</v>
      </c>
      <c r="R113" s="159"/>
      <c r="S113" s="59"/>
    </row>
    <row r="114" spans="6:19" ht="12">
      <c r="F114" s="53" t="s">
        <v>311</v>
      </c>
      <c r="P114" s="64">
        <f>+CSHFLW!E112</f>
        <v>54735.84</v>
      </c>
      <c r="R114" s="159"/>
      <c r="S114" s="59"/>
    </row>
    <row r="115" spans="6:19" ht="12">
      <c r="F115" s="53" t="s">
        <v>111</v>
      </c>
      <c r="P115" s="64">
        <f>+CSHFLW!E111</f>
        <v>816511.7</v>
      </c>
      <c r="R115" s="159"/>
      <c r="S115" s="59"/>
    </row>
    <row r="116" spans="6:19" ht="12">
      <c r="F116" s="53" t="s">
        <v>112</v>
      </c>
      <c r="P116" s="64">
        <f>+BLSHT!D10</f>
        <v>0</v>
      </c>
      <c r="R116" s="159"/>
      <c r="S116" s="59"/>
    </row>
    <row r="117" spans="4:19" ht="12">
      <c r="D117" s="53" t="s">
        <v>67</v>
      </c>
      <c r="F117" s="53" t="s">
        <v>12</v>
      </c>
      <c r="P117" s="64">
        <f>+BLSHT!D25</f>
        <v>194164.72000000003</v>
      </c>
      <c r="R117" s="159"/>
      <c r="S117" s="59"/>
    </row>
    <row r="118" spans="4:19" ht="12">
      <c r="D118" s="53" t="s">
        <v>113</v>
      </c>
      <c r="F118" s="53" t="s">
        <v>114</v>
      </c>
      <c r="P118" s="64">
        <f>+TB!N16</f>
        <v>800013.63</v>
      </c>
      <c r="R118" s="159"/>
      <c r="S118" s="59"/>
    </row>
    <row r="119" spans="4:19" ht="12">
      <c r="D119" s="53" t="s">
        <v>115</v>
      </c>
      <c r="F119" s="53" t="s">
        <v>116</v>
      </c>
      <c r="O119" s="60" t="s">
        <v>8</v>
      </c>
      <c r="P119" s="133">
        <f>+BLSHT!D63</f>
        <v>38099</v>
      </c>
      <c r="R119" s="159"/>
      <c r="S119" s="59"/>
    </row>
    <row r="120" spans="4:19" ht="12">
      <c r="D120" s="53" t="s">
        <v>95</v>
      </c>
      <c r="F120" s="53" t="s">
        <v>117</v>
      </c>
      <c r="P120" s="64">
        <f>+BLSHT!D59</f>
        <v>11569897.42</v>
      </c>
      <c r="R120" s="159"/>
      <c r="S120" s="59"/>
    </row>
    <row r="121" spans="4:19" ht="12">
      <c r="D121" s="53" t="s">
        <v>118</v>
      </c>
      <c r="F121" s="53" t="s">
        <v>119</v>
      </c>
      <c r="P121" s="64">
        <f>+BLSHT!D47</f>
        <v>198638</v>
      </c>
      <c r="R121" s="159"/>
      <c r="S121" s="59"/>
    </row>
    <row r="122" spans="4:19" ht="12">
      <c r="D122" s="53" t="s">
        <v>120</v>
      </c>
      <c r="F122" s="53" t="s">
        <v>121</v>
      </c>
      <c r="O122" s="60" t="s">
        <v>8</v>
      </c>
      <c r="P122" s="64">
        <f>+TB!Q25+TB!Q26</f>
        <v>11606214.69</v>
      </c>
      <c r="R122" s="159"/>
      <c r="S122" s="59"/>
    </row>
    <row r="123" spans="15:19" ht="12">
      <c r="O123" s="60"/>
      <c r="P123" s="64"/>
      <c r="R123" s="159"/>
      <c r="S123" s="59"/>
    </row>
    <row r="124" spans="18:19" ht="12">
      <c r="R124" s="159"/>
      <c r="S124" s="59"/>
    </row>
    <row r="125" spans="18:19" ht="12">
      <c r="R125" s="159"/>
      <c r="S125" s="59"/>
    </row>
    <row r="126" spans="1:19" ht="12">
      <c r="A126" s="138">
        <v>5</v>
      </c>
      <c r="B126" s="58" t="s">
        <v>122</v>
      </c>
      <c r="R126" s="159"/>
      <c r="S126" s="59"/>
    </row>
    <row r="127" spans="18:19" ht="12">
      <c r="R127" s="159"/>
      <c r="S127" s="59"/>
    </row>
    <row r="128" spans="2:19" ht="12">
      <c r="B128" s="53">
        <v>5.1</v>
      </c>
      <c r="D128" s="53" t="s">
        <v>123</v>
      </c>
      <c r="R128" s="159"/>
      <c r="S128" s="59"/>
    </row>
    <row r="129" spans="8:19" ht="12">
      <c r="H129" s="57" t="s">
        <v>124</v>
      </c>
      <c r="J129" s="202" t="s">
        <v>125</v>
      </c>
      <c r="K129" s="202"/>
      <c r="L129" s="202"/>
      <c r="M129" s="202"/>
      <c r="O129" s="202" t="s">
        <v>126</v>
      </c>
      <c r="P129" s="202"/>
      <c r="R129" s="159"/>
      <c r="S129" s="59"/>
    </row>
    <row r="130" spans="4:19" ht="12">
      <c r="D130" s="53" t="s">
        <v>63</v>
      </c>
      <c r="F130" s="53" t="s">
        <v>127</v>
      </c>
      <c r="H130" s="153">
        <v>2</v>
      </c>
      <c r="J130" s="204" t="s">
        <v>312</v>
      </c>
      <c r="K130" s="204"/>
      <c r="L130" s="204"/>
      <c r="M130" s="204"/>
      <c r="O130" s="204" t="s">
        <v>313</v>
      </c>
      <c r="P130" s="204"/>
      <c r="R130" s="159"/>
      <c r="S130" s="59"/>
    </row>
    <row r="131" spans="4:19" ht="12">
      <c r="D131" s="53" t="s">
        <v>65</v>
      </c>
      <c r="F131" s="53" t="s">
        <v>128</v>
      </c>
      <c r="H131" s="165"/>
      <c r="J131" s="204"/>
      <c r="K131" s="204"/>
      <c r="L131" s="204"/>
      <c r="M131" s="204"/>
      <c r="O131" s="204"/>
      <c r="P131" s="204"/>
      <c r="R131" s="159"/>
      <c r="S131" s="59"/>
    </row>
    <row r="132" spans="18:19" ht="12">
      <c r="R132" s="159"/>
      <c r="S132" s="59"/>
    </row>
    <row r="133" spans="2:19" ht="12">
      <c r="B133" s="53">
        <v>5.2</v>
      </c>
      <c r="D133" s="53" t="s">
        <v>129</v>
      </c>
      <c r="R133" s="159"/>
      <c r="S133" s="59"/>
    </row>
    <row r="134" spans="8:19" ht="12">
      <c r="H134" s="53" t="s">
        <v>130</v>
      </c>
      <c r="L134" s="57" t="s">
        <v>60</v>
      </c>
      <c r="P134" s="57" t="s">
        <v>61</v>
      </c>
      <c r="R134" s="159"/>
      <c r="S134" s="59"/>
    </row>
    <row r="135" spans="4:19" ht="12">
      <c r="D135" s="53" t="s">
        <v>63</v>
      </c>
      <c r="F135" s="53" t="s">
        <v>131</v>
      </c>
      <c r="H135" s="166"/>
      <c r="I135" s="166"/>
      <c r="J135" s="166"/>
      <c r="L135" s="167"/>
      <c r="P135" s="167"/>
      <c r="R135" s="168"/>
      <c r="S135" s="167"/>
    </row>
    <row r="136" spans="4:19" ht="12">
      <c r="D136" s="53" t="s">
        <v>65</v>
      </c>
      <c r="F136" s="53" t="s">
        <v>132</v>
      </c>
      <c r="H136" s="169" t="s">
        <v>133</v>
      </c>
      <c r="I136" s="169"/>
      <c r="J136" s="169"/>
      <c r="L136" s="170">
        <v>45547</v>
      </c>
      <c r="P136" s="170">
        <f>510470+L136</f>
        <v>556017</v>
      </c>
      <c r="R136" s="168"/>
      <c r="S136" s="167"/>
    </row>
    <row r="137" spans="4:19" ht="12.75" thickBot="1">
      <c r="D137" s="53" t="s">
        <v>67</v>
      </c>
      <c r="F137" s="54" t="s">
        <v>17</v>
      </c>
      <c r="L137" s="171">
        <f>SUM(L135:L136)</f>
        <v>45547</v>
      </c>
      <c r="P137" s="171">
        <f>SUM(P136)</f>
        <v>556017</v>
      </c>
      <c r="R137" s="168"/>
      <c r="S137" s="167"/>
    </row>
    <row r="138" spans="6:19" ht="12.75" thickTop="1">
      <c r="F138" s="54"/>
      <c r="L138" s="172"/>
      <c r="P138" s="54"/>
      <c r="R138" s="168"/>
      <c r="S138" s="167"/>
    </row>
    <row r="139" spans="2:19" ht="12">
      <c r="B139" s="53">
        <v>5.3</v>
      </c>
      <c r="D139" s="53" t="s">
        <v>129</v>
      </c>
      <c r="R139" s="159"/>
      <c r="S139" s="59"/>
    </row>
    <row r="140" spans="12:19" ht="12">
      <c r="L140" s="57" t="s">
        <v>60</v>
      </c>
      <c r="P140" s="57" t="s">
        <v>61</v>
      </c>
      <c r="R140" s="159"/>
      <c r="S140" s="59"/>
    </row>
    <row r="141" spans="4:19" ht="12">
      <c r="D141" s="53" t="s">
        <v>63</v>
      </c>
      <c r="F141" s="53" t="s">
        <v>134</v>
      </c>
      <c r="L141" s="173">
        <v>13158</v>
      </c>
      <c r="M141" s="53" t="s">
        <v>135</v>
      </c>
      <c r="P141" s="173">
        <f>131159+L141</f>
        <v>144317</v>
      </c>
      <c r="R141" s="159"/>
      <c r="S141" s="59"/>
    </row>
    <row r="142" spans="4:19" ht="12">
      <c r="D142" s="53" t="s">
        <v>65</v>
      </c>
      <c r="F142" s="53" t="s">
        <v>136</v>
      </c>
      <c r="K142" s="53" t="s">
        <v>8</v>
      </c>
      <c r="L142" s="173">
        <v>84464.16</v>
      </c>
      <c r="O142" s="53" t="s">
        <v>8</v>
      </c>
      <c r="P142" s="59">
        <f>931468.82+L142</f>
        <v>1015932.98</v>
      </c>
      <c r="R142" s="159"/>
      <c r="S142" s="59"/>
    </row>
    <row r="143" spans="4:19" ht="12">
      <c r="D143" s="53" t="s">
        <v>67</v>
      </c>
      <c r="F143" s="53" t="s">
        <v>137</v>
      </c>
      <c r="L143" s="173">
        <v>3.02</v>
      </c>
      <c r="M143" s="53" t="s">
        <v>138</v>
      </c>
      <c r="P143" s="173">
        <f>+L143</f>
        <v>3.02</v>
      </c>
      <c r="R143" s="159"/>
      <c r="S143" s="59"/>
    </row>
    <row r="144" spans="4:19" ht="12">
      <c r="D144" s="53" t="s">
        <v>92</v>
      </c>
      <c r="F144" s="53" t="s">
        <v>139</v>
      </c>
      <c r="L144" s="173">
        <v>6.42</v>
      </c>
      <c r="M144" s="53" t="s">
        <v>138</v>
      </c>
      <c r="P144" s="173">
        <f>+L144</f>
        <v>6.42</v>
      </c>
      <c r="R144" s="159"/>
      <c r="S144" s="59"/>
    </row>
    <row r="145" spans="4:19" ht="12">
      <c r="D145" s="53" t="s">
        <v>140</v>
      </c>
      <c r="F145" s="53" t="s">
        <v>141</v>
      </c>
      <c r="L145" s="167">
        <v>200</v>
      </c>
      <c r="M145" s="53" t="s">
        <v>142</v>
      </c>
      <c r="P145" s="167">
        <f>1324+L145</f>
        <v>1524</v>
      </c>
      <c r="Q145" s="53" t="s">
        <v>142</v>
      </c>
      <c r="R145" s="159"/>
      <c r="S145" s="59"/>
    </row>
    <row r="146" spans="4:19" ht="12">
      <c r="D146" s="53" t="s">
        <v>143</v>
      </c>
      <c r="F146" s="53" t="s">
        <v>144</v>
      </c>
      <c r="K146" s="53" t="s">
        <v>8</v>
      </c>
      <c r="L146" s="173">
        <v>8968</v>
      </c>
      <c r="O146" s="53" t="s">
        <v>8</v>
      </c>
      <c r="P146" s="167">
        <f>64137+L146</f>
        <v>73105</v>
      </c>
      <c r="R146" s="159"/>
      <c r="S146" s="59"/>
    </row>
    <row r="147" spans="4:19" ht="12">
      <c r="D147" s="53" t="s">
        <v>145</v>
      </c>
      <c r="F147" s="53" t="s">
        <v>146</v>
      </c>
      <c r="L147" s="173">
        <v>125</v>
      </c>
      <c r="M147" s="53" t="s">
        <v>147</v>
      </c>
      <c r="P147" s="59">
        <f>1375+L147</f>
        <v>1500</v>
      </c>
      <c r="R147" s="159"/>
      <c r="S147" s="59"/>
    </row>
    <row r="148" spans="4:19" ht="12">
      <c r="D148" s="53" t="s">
        <v>148</v>
      </c>
      <c r="F148" s="53" t="s">
        <v>149</v>
      </c>
      <c r="K148" s="53" t="s">
        <v>8</v>
      </c>
      <c r="L148" s="173">
        <v>1250</v>
      </c>
      <c r="O148" s="53" t="s">
        <v>8</v>
      </c>
      <c r="P148" s="59">
        <f>13750+L148</f>
        <v>15000</v>
      </c>
      <c r="R148" s="159"/>
      <c r="S148" s="59"/>
    </row>
    <row r="149" spans="12:19" ht="12">
      <c r="L149" s="173"/>
      <c r="P149" s="173"/>
      <c r="R149" s="159"/>
      <c r="S149" s="59"/>
    </row>
    <row r="150" spans="12:19" ht="3.75" customHeight="1">
      <c r="L150" s="174"/>
      <c r="P150" s="174"/>
      <c r="R150" s="159"/>
      <c r="S150" s="59"/>
    </row>
    <row r="151" spans="4:19" ht="12.75" thickBot="1">
      <c r="D151" s="53" t="s">
        <v>150</v>
      </c>
      <c r="F151" s="54" t="s">
        <v>17</v>
      </c>
      <c r="K151" s="53" t="s">
        <v>8</v>
      </c>
      <c r="L151" s="175">
        <f>+L142+L146+L148</f>
        <v>94682.16</v>
      </c>
      <c r="O151" s="53" t="s">
        <v>8</v>
      </c>
      <c r="P151" s="175">
        <f>+P148+P146+P142</f>
        <v>1104037.98</v>
      </c>
      <c r="R151" s="159"/>
      <c r="S151" s="59"/>
    </row>
    <row r="152" spans="16:19" ht="12.75" thickTop="1">
      <c r="P152" s="73"/>
      <c r="R152" s="159"/>
      <c r="S152" s="59"/>
    </row>
    <row r="153" spans="18:19" ht="12">
      <c r="R153" s="159"/>
      <c r="S153" s="59"/>
    </row>
    <row r="154" spans="2:19" ht="12">
      <c r="B154" s="53">
        <v>5.4</v>
      </c>
      <c r="D154" s="53" t="s">
        <v>151</v>
      </c>
      <c r="R154" s="159"/>
      <c r="S154" s="59"/>
    </row>
    <row r="155" spans="12:19" ht="12">
      <c r="L155" s="57" t="s">
        <v>60</v>
      </c>
      <c r="P155" s="57" t="s">
        <v>61</v>
      </c>
      <c r="R155" s="159"/>
      <c r="S155" s="59"/>
    </row>
    <row r="156" spans="18:19" ht="12">
      <c r="R156" s="159"/>
      <c r="S156" s="59"/>
    </row>
    <row r="157" spans="4:18" ht="12">
      <c r="D157" s="53" t="s">
        <v>63</v>
      </c>
      <c r="F157" s="53" t="s">
        <v>152</v>
      </c>
      <c r="L157" s="167">
        <v>38453</v>
      </c>
      <c r="N157" s="53" t="s">
        <v>153</v>
      </c>
      <c r="P157" s="167">
        <f>441464+L157</f>
        <v>479917</v>
      </c>
      <c r="Q157" s="53" t="s">
        <v>153</v>
      </c>
      <c r="R157" s="168"/>
    </row>
    <row r="158" spans="4:18" ht="12">
      <c r="D158" s="53" t="s">
        <v>65</v>
      </c>
      <c r="F158" s="53" t="s">
        <v>154</v>
      </c>
      <c r="L158" s="170">
        <v>0</v>
      </c>
      <c r="N158" s="53" t="s">
        <v>153</v>
      </c>
      <c r="P158" s="170">
        <v>0</v>
      </c>
      <c r="Q158" s="53" t="s">
        <v>153</v>
      </c>
      <c r="R158" s="168"/>
    </row>
    <row r="159" spans="4:18" ht="12.75" thickBot="1">
      <c r="D159" s="53" t="s">
        <v>67</v>
      </c>
      <c r="F159" s="53" t="s">
        <v>155</v>
      </c>
      <c r="L159" s="171">
        <f>SUM(L157:L158)</f>
        <v>38453</v>
      </c>
      <c r="N159" s="53" t="s">
        <v>153</v>
      </c>
      <c r="P159" s="171">
        <f>SUM(P157:P158)</f>
        <v>479917</v>
      </c>
      <c r="Q159" s="53" t="s">
        <v>153</v>
      </c>
      <c r="R159" s="168"/>
    </row>
    <row r="160" spans="4:18" ht="12.75" thickTop="1">
      <c r="D160" s="53" t="s">
        <v>92</v>
      </c>
      <c r="F160" s="53" t="s">
        <v>156</v>
      </c>
      <c r="L160" s="167">
        <v>0</v>
      </c>
      <c r="N160" s="53" t="s">
        <v>153</v>
      </c>
      <c r="P160" s="167">
        <f>+L160</f>
        <v>0</v>
      </c>
      <c r="Q160" s="53" t="s">
        <v>153</v>
      </c>
      <c r="R160" s="168"/>
    </row>
    <row r="161" spans="4:18" ht="12">
      <c r="D161" s="53" t="s">
        <v>94</v>
      </c>
      <c r="F161" s="53" t="s">
        <v>157</v>
      </c>
      <c r="L161" s="170">
        <v>0</v>
      </c>
      <c r="N161" s="53" t="s">
        <v>153</v>
      </c>
      <c r="P161" s="170">
        <f>+L161</f>
        <v>0</v>
      </c>
      <c r="Q161" s="53" t="s">
        <v>153</v>
      </c>
      <c r="R161" s="168"/>
    </row>
    <row r="162" spans="4:18" ht="12">
      <c r="D162" s="53" t="s">
        <v>95</v>
      </c>
      <c r="F162" s="53" t="s">
        <v>158</v>
      </c>
      <c r="L162" s="176">
        <f>+L159+L160+L161</f>
        <v>38453</v>
      </c>
      <c r="N162" s="53" t="s">
        <v>153</v>
      </c>
      <c r="P162" s="176">
        <f>+P159+P160+P161</f>
        <v>479917</v>
      </c>
      <c r="Q162" s="53" t="s">
        <v>153</v>
      </c>
      <c r="R162" s="159"/>
    </row>
    <row r="163" spans="4:18" ht="12.75" thickBot="1">
      <c r="D163" s="53" t="s">
        <v>118</v>
      </c>
      <c r="F163" s="53" t="s">
        <v>159</v>
      </c>
      <c r="L163" s="177">
        <f>+L137-L159+L160+L161</f>
        <v>7094</v>
      </c>
      <c r="N163" s="53" t="s">
        <v>153</v>
      </c>
      <c r="P163" s="177">
        <f>+P137-P159+P160+P161</f>
        <v>76100</v>
      </c>
      <c r="Q163" s="53" t="s">
        <v>153</v>
      </c>
      <c r="R163" s="159"/>
    </row>
    <row r="164" ht="12.75" thickTop="1">
      <c r="R164" s="159"/>
    </row>
    <row r="165" spans="2:18" ht="12">
      <c r="B165" s="53">
        <v>5.5</v>
      </c>
      <c r="D165" s="53" t="s">
        <v>160</v>
      </c>
      <c r="R165" s="159"/>
    </row>
    <row r="166" ht="12">
      <c r="R166" s="159"/>
    </row>
    <row r="167" spans="4:18" ht="12">
      <c r="D167" s="53" t="s">
        <v>63</v>
      </c>
      <c r="F167" s="53" t="s">
        <v>161</v>
      </c>
      <c r="L167" s="174">
        <v>15.84</v>
      </c>
      <c r="N167" s="53" t="s">
        <v>162</v>
      </c>
      <c r="R167" s="159"/>
    </row>
    <row r="168" spans="4:18" ht="12">
      <c r="D168" s="53" t="s">
        <v>65</v>
      </c>
      <c r="F168" s="53" t="s">
        <v>163</v>
      </c>
      <c r="L168" s="178">
        <v>0.102</v>
      </c>
      <c r="N168" s="53" t="s">
        <v>162</v>
      </c>
      <c r="R168" s="159"/>
    </row>
    <row r="169" spans="4:18" ht="12">
      <c r="D169" s="53" t="s">
        <v>67</v>
      </c>
      <c r="F169" s="53" t="s">
        <v>164</v>
      </c>
      <c r="I169" s="53" t="s">
        <v>165</v>
      </c>
      <c r="L169" s="179">
        <f>+P162/P137</f>
        <v>0.8631336811644248</v>
      </c>
      <c r="P169" s="180"/>
      <c r="R169" s="159"/>
    </row>
    <row r="170" spans="4:18" ht="12">
      <c r="D170" s="53" t="s">
        <v>92</v>
      </c>
      <c r="F170" s="53" t="s">
        <v>166</v>
      </c>
      <c r="L170" s="181">
        <f>+P159/P137*100</f>
        <v>86.31336811644248</v>
      </c>
      <c r="N170" s="53" t="s">
        <v>40</v>
      </c>
      <c r="R170" s="159"/>
    </row>
    <row r="171" ht="12">
      <c r="R171" s="159"/>
    </row>
    <row r="172" ht="12">
      <c r="R172" s="159"/>
    </row>
    <row r="173" spans="12:18" ht="12">
      <c r="L173" s="68"/>
      <c r="P173" s="68"/>
      <c r="R173" s="159"/>
    </row>
    <row r="174" ht="12">
      <c r="R174" s="159"/>
    </row>
    <row r="175" spans="1:18" ht="12">
      <c r="A175" s="138">
        <v>6</v>
      </c>
      <c r="B175" s="58" t="s">
        <v>167</v>
      </c>
      <c r="R175" s="159"/>
    </row>
    <row r="176" ht="12">
      <c r="R176" s="159"/>
    </row>
    <row r="177" ht="12">
      <c r="R177" s="159"/>
    </row>
    <row r="178" spans="2:18" ht="12">
      <c r="B178" s="53">
        <v>6.1</v>
      </c>
      <c r="D178" s="53" t="s">
        <v>168</v>
      </c>
      <c r="R178" s="159"/>
    </row>
    <row r="179" ht="12">
      <c r="R179" s="159"/>
    </row>
    <row r="180" spans="4:18" ht="12">
      <c r="D180" s="53" t="s">
        <v>63</v>
      </c>
      <c r="F180" s="53" t="s">
        <v>17</v>
      </c>
      <c r="H180" s="166">
        <v>11</v>
      </c>
      <c r="J180" s="53" t="s">
        <v>169</v>
      </c>
      <c r="L180" s="166">
        <v>11</v>
      </c>
      <c r="N180" s="53" t="s">
        <v>170</v>
      </c>
      <c r="P180" s="182" t="s">
        <v>171</v>
      </c>
      <c r="R180" s="168"/>
    </row>
    <row r="181" spans="4:18" ht="12">
      <c r="D181" s="53" t="s">
        <v>65</v>
      </c>
      <c r="F181" s="53" t="s">
        <v>172</v>
      </c>
      <c r="P181" s="181">
        <f>+J9/H180</f>
        <v>221.72727272727272</v>
      </c>
      <c r="R181" s="168"/>
    </row>
    <row r="182" spans="4:18" ht="12">
      <c r="D182" s="53" t="s">
        <v>67</v>
      </c>
      <c r="F182" s="53" t="s">
        <v>173</v>
      </c>
      <c r="O182" s="60" t="s">
        <v>8</v>
      </c>
      <c r="P182" s="64">
        <f>+L85/H180</f>
        <v>14815.545454545454</v>
      </c>
      <c r="R182" s="159"/>
    </row>
    <row r="183" spans="16:18" ht="12">
      <c r="P183" s="68"/>
      <c r="R183" s="159"/>
    </row>
    <row r="184" spans="2:18" ht="12">
      <c r="B184" s="53">
        <v>6.2</v>
      </c>
      <c r="D184" s="53" t="s">
        <v>174</v>
      </c>
      <c r="R184" s="159"/>
    </row>
    <row r="185" ht="12">
      <c r="R185" s="159"/>
    </row>
    <row r="186" spans="4:18" ht="12">
      <c r="D186" s="53" t="s">
        <v>63</v>
      </c>
      <c r="F186" s="53" t="s">
        <v>175</v>
      </c>
      <c r="H186" s="68"/>
      <c r="J186" s="68"/>
      <c r="K186" s="68"/>
      <c r="L186" s="68"/>
      <c r="M186" s="68"/>
      <c r="N186" s="68"/>
      <c r="P186" s="170">
        <v>4</v>
      </c>
      <c r="R186" s="159"/>
    </row>
    <row r="187" spans="4:18" ht="12">
      <c r="D187" s="53" t="s">
        <v>65</v>
      </c>
      <c r="F187" s="53" t="s">
        <v>176</v>
      </c>
      <c r="P187" s="183">
        <v>1</v>
      </c>
      <c r="R187" s="159"/>
    </row>
    <row r="188" spans="4:18" ht="12">
      <c r="D188" s="53" t="s">
        <v>67</v>
      </c>
      <c r="F188" s="53" t="s">
        <v>177</v>
      </c>
      <c r="O188" s="60"/>
      <c r="P188" s="184" t="s">
        <v>498</v>
      </c>
      <c r="R188" s="159"/>
    </row>
    <row r="189" spans="16:18" ht="12">
      <c r="P189" s="68"/>
      <c r="R189" s="159"/>
    </row>
    <row r="190" spans="2:18" ht="12">
      <c r="B190" s="53">
        <v>6.1</v>
      </c>
      <c r="D190" s="53" t="s">
        <v>178</v>
      </c>
      <c r="R190" s="159"/>
    </row>
    <row r="191" ht="12">
      <c r="R191" s="159"/>
    </row>
    <row r="192" spans="4:18" ht="12">
      <c r="D192" s="53" t="s">
        <v>63</v>
      </c>
      <c r="F192" s="53" t="s">
        <v>175</v>
      </c>
      <c r="H192" s="68"/>
      <c r="J192" s="68"/>
      <c r="K192" s="68"/>
      <c r="L192" s="68"/>
      <c r="M192" s="68"/>
      <c r="N192" s="68"/>
      <c r="P192" s="170">
        <v>3</v>
      </c>
      <c r="R192" s="159"/>
    </row>
    <row r="193" spans="4:18" ht="12">
      <c r="D193" s="53" t="s">
        <v>65</v>
      </c>
      <c r="F193" s="53" t="s">
        <v>179</v>
      </c>
      <c r="P193" s="183">
        <v>3</v>
      </c>
      <c r="R193" s="159"/>
    </row>
    <row r="194" spans="4:18" ht="12">
      <c r="D194" s="53" t="s">
        <v>67</v>
      </c>
      <c r="F194" s="53" t="s">
        <v>180</v>
      </c>
      <c r="O194" s="60"/>
      <c r="P194" s="64" t="s">
        <v>292</v>
      </c>
      <c r="R194" s="159"/>
    </row>
    <row r="195" spans="16:18" ht="12">
      <c r="P195" s="68"/>
      <c r="R195" s="159"/>
    </row>
    <row r="196" spans="16:18" ht="12">
      <c r="P196" s="68"/>
      <c r="R196" s="159"/>
    </row>
    <row r="197" ht="12">
      <c r="R197" s="159"/>
    </row>
    <row r="198" spans="2:18" ht="12">
      <c r="B198" s="53">
        <v>6.2</v>
      </c>
      <c r="D198" s="206" t="s">
        <v>181</v>
      </c>
      <c r="E198" s="206"/>
      <c r="F198" s="206"/>
      <c r="G198" s="206"/>
      <c r="H198" s="206"/>
      <c r="R198" s="159"/>
    </row>
    <row r="199" spans="12:18" ht="12">
      <c r="L199" s="53" t="s">
        <v>23</v>
      </c>
      <c r="R199" s="159"/>
    </row>
    <row r="200" spans="4:18" ht="12">
      <c r="D200" s="53" t="s">
        <v>63</v>
      </c>
      <c r="F200" s="53" t="s">
        <v>182</v>
      </c>
      <c r="L200" s="166">
        <v>1</v>
      </c>
      <c r="P200" s="166">
        <f>12+L200</f>
        <v>13</v>
      </c>
      <c r="R200" s="168"/>
    </row>
    <row r="201" spans="4:18" ht="12">
      <c r="D201" s="53" t="s">
        <v>65</v>
      </c>
      <c r="F201" s="53" t="s">
        <v>183</v>
      </c>
      <c r="L201" s="169"/>
      <c r="P201" s="169">
        <v>0</v>
      </c>
      <c r="R201" s="159"/>
    </row>
    <row r="202" spans="4:18" ht="12">
      <c r="D202" s="53" t="s">
        <v>67</v>
      </c>
      <c r="F202" s="53" t="s">
        <v>184</v>
      </c>
      <c r="K202" s="60" t="s">
        <v>8</v>
      </c>
      <c r="L202" s="64">
        <f>+'REV&amp;EXP'!E53</f>
        <v>17280</v>
      </c>
      <c r="O202" s="60" t="s">
        <v>8</v>
      </c>
      <c r="P202" s="64">
        <f>+'REV&amp;EXP'!I53</f>
        <v>138796</v>
      </c>
      <c r="R202" s="159"/>
    </row>
    <row r="203" spans="4:18" ht="12">
      <c r="D203" s="53" t="s">
        <v>92</v>
      </c>
      <c r="F203" s="53" t="s">
        <v>185</v>
      </c>
      <c r="R203" s="159"/>
    </row>
    <row r="204" spans="6:18" ht="12">
      <c r="F204" s="53" t="s">
        <v>186</v>
      </c>
      <c r="K204" s="70"/>
      <c r="L204" s="166">
        <v>3</v>
      </c>
      <c r="P204" s="166">
        <f>13+L204</f>
        <v>16</v>
      </c>
      <c r="R204" s="168"/>
    </row>
    <row r="205" spans="6:18" ht="12">
      <c r="F205" s="53" t="s">
        <v>187</v>
      </c>
      <c r="L205" s="169">
        <v>3</v>
      </c>
      <c r="P205" s="166">
        <f>13+L205</f>
        <v>16</v>
      </c>
      <c r="R205" s="168"/>
    </row>
    <row r="206" spans="6:18" ht="12">
      <c r="F206" s="53" t="s">
        <v>188</v>
      </c>
      <c r="L206" s="169">
        <v>0</v>
      </c>
      <c r="P206" s="166">
        <f>+L206</f>
        <v>0</v>
      </c>
      <c r="R206" s="168"/>
    </row>
    <row r="207" ht="12">
      <c r="R207" s="159"/>
    </row>
    <row r="208" ht="12">
      <c r="R208" s="68"/>
    </row>
    <row r="209" spans="1:18" ht="12">
      <c r="A209" s="138">
        <v>7</v>
      </c>
      <c r="B209" s="58" t="s">
        <v>189</v>
      </c>
      <c r="R209" s="68"/>
    </row>
    <row r="210" ht="12">
      <c r="R210" s="68"/>
    </row>
    <row r="211" spans="2:18" ht="12">
      <c r="B211" s="53">
        <v>7.1</v>
      </c>
      <c r="D211" s="53" t="s">
        <v>190</v>
      </c>
      <c r="R211" s="68"/>
    </row>
    <row r="212" spans="12:18" ht="12">
      <c r="L212" s="54" t="s">
        <v>191</v>
      </c>
      <c r="N212" s="202" t="s">
        <v>192</v>
      </c>
      <c r="O212" s="202"/>
      <c r="P212" s="202"/>
      <c r="R212" s="68"/>
    </row>
    <row r="213" spans="10:18" ht="12">
      <c r="J213" s="68"/>
      <c r="L213" s="57" t="s">
        <v>193</v>
      </c>
      <c r="N213" s="153" t="s">
        <v>194</v>
      </c>
      <c r="P213" s="57" t="s">
        <v>195</v>
      </c>
      <c r="R213" s="68"/>
    </row>
    <row r="214" spans="4:18" ht="12">
      <c r="D214" s="53" t="s">
        <v>63</v>
      </c>
      <c r="F214" s="53" t="s">
        <v>196</v>
      </c>
      <c r="K214" s="60" t="s">
        <v>8</v>
      </c>
      <c r="L214" s="133">
        <v>0</v>
      </c>
      <c r="M214" s="60" t="s">
        <v>8</v>
      </c>
      <c r="N214" s="64">
        <v>0</v>
      </c>
      <c r="P214" s="64">
        <v>0</v>
      </c>
      <c r="R214" s="68"/>
    </row>
    <row r="215" spans="4:18" ht="12">
      <c r="D215" s="53" t="s">
        <v>65</v>
      </c>
      <c r="F215" s="53" t="s">
        <v>197</v>
      </c>
      <c r="L215" s="184"/>
      <c r="N215" s="184"/>
      <c r="P215" s="185"/>
      <c r="R215" s="68"/>
    </row>
    <row r="216" spans="4:18" ht="12">
      <c r="D216" s="53" t="s">
        <v>67</v>
      </c>
      <c r="F216" s="53" t="s">
        <v>198</v>
      </c>
      <c r="L216" s="64">
        <v>0</v>
      </c>
      <c r="N216" s="64">
        <v>0</v>
      </c>
      <c r="P216" s="64">
        <v>0</v>
      </c>
      <c r="R216" s="68"/>
    </row>
    <row r="217" spans="4:18" ht="12">
      <c r="D217" s="53" t="s">
        <v>92</v>
      </c>
      <c r="F217" s="53" t="s">
        <v>199</v>
      </c>
      <c r="L217" s="64">
        <v>0</v>
      </c>
      <c r="N217" s="64">
        <v>0</v>
      </c>
      <c r="P217" s="64">
        <v>0</v>
      </c>
      <c r="R217" s="68"/>
    </row>
    <row r="218" spans="4:18" ht="12">
      <c r="D218" s="53" t="s">
        <v>94</v>
      </c>
      <c r="F218" s="53" t="s">
        <v>296</v>
      </c>
      <c r="L218" s="64"/>
      <c r="N218" s="64"/>
      <c r="P218" s="185"/>
      <c r="R218" s="68"/>
    </row>
    <row r="219" spans="4:18" ht="12">
      <c r="D219" s="53" t="s">
        <v>143</v>
      </c>
      <c r="F219" s="53" t="s">
        <v>200</v>
      </c>
      <c r="L219" s="186"/>
      <c r="N219" s="187"/>
      <c r="P219" s="188"/>
      <c r="R219" s="68"/>
    </row>
    <row r="220" spans="6:18" ht="12">
      <c r="F220" s="53" t="s">
        <v>201</v>
      </c>
      <c r="L220" s="186">
        <f>SUM(L214:L219)</f>
        <v>0</v>
      </c>
      <c r="N220" s="186">
        <f>SUM(N214:N219)</f>
        <v>0</v>
      </c>
      <c r="P220" s="189">
        <f>+P218</f>
        <v>0</v>
      </c>
      <c r="R220" s="68"/>
    </row>
    <row r="221" spans="12:18" ht="12">
      <c r="L221" s="187"/>
      <c r="N221" s="187"/>
      <c r="P221" s="188"/>
      <c r="R221" s="68"/>
    </row>
    <row r="222" ht="12">
      <c r="R222" s="68"/>
    </row>
    <row r="223" spans="2:18" ht="12">
      <c r="B223" s="53">
        <v>7.2</v>
      </c>
      <c r="D223" s="53" t="s">
        <v>202</v>
      </c>
      <c r="J223" s="53" t="s">
        <v>507</v>
      </c>
      <c r="R223" s="68"/>
    </row>
    <row r="224" ht="12">
      <c r="R224" s="68"/>
    </row>
    <row r="225" spans="12:18" ht="12">
      <c r="L225" s="57" t="s">
        <v>203</v>
      </c>
      <c r="N225" s="57" t="s">
        <v>195</v>
      </c>
      <c r="P225" s="57" t="s">
        <v>204</v>
      </c>
      <c r="R225" s="68"/>
    </row>
    <row r="226" spans="4:18" ht="12">
      <c r="D226" s="53" t="s">
        <v>63</v>
      </c>
      <c r="F226" s="53" t="s">
        <v>196</v>
      </c>
      <c r="K226" s="60" t="s">
        <v>8</v>
      </c>
      <c r="L226" s="64">
        <v>0</v>
      </c>
      <c r="N226" s="64">
        <v>0</v>
      </c>
      <c r="O226" s="60" t="s">
        <v>8</v>
      </c>
      <c r="P226" s="64">
        <v>0</v>
      </c>
      <c r="R226" s="68"/>
    </row>
    <row r="227" spans="4:18" ht="12">
      <c r="D227" s="53" t="s">
        <v>65</v>
      </c>
      <c r="F227" s="53" t="s">
        <v>197</v>
      </c>
      <c r="L227" s="133">
        <v>2694903.99</v>
      </c>
      <c r="N227" s="185">
        <f>+P227/L227</f>
        <v>0.2175357757364855</v>
      </c>
      <c r="P227" s="133">
        <v>586238.03</v>
      </c>
      <c r="R227" s="68"/>
    </row>
    <row r="228" spans="4:19" ht="12">
      <c r="D228" s="53" t="s">
        <v>67</v>
      </c>
      <c r="F228" s="53" t="s">
        <v>198</v>
      </c>
      <c r="L228" s="64">
        <v>11352582.28</v>
      </c>
      <c r="N228" s="185">
        <f>+P228/L228</f>
        <v>0.16852124325673684</v>
      </c>
      <c r="P228" s="133">
        <v>1913151.28</v>
      </c>
      <c r="R228" s="68"/>
      <c r="S228" s="73"/>
    </row>
    <row r="229" spans="4:18" ht="12">
      <c r="D229" s="53" t="s">
        <v>92</v>
      </c>
      <c r="F229" s="53" t="s">
        <v>471</v>
      </c>
      <c r="L229" s="64">
        <v>220000</v>
      </c>
      <c r="N229" s="185">
        <f>+P229/L229</f>
        <v>0.8610954545454546</v>
      </c>
      <c r="P229" s="133">
        <v>189441</v>
      </c>
      <c r="R229" s="68"/>
    </row>
    <row r="230" spans="4:18" ht="12">
      <c r="D230" s="53" t="s">
        <v>94</v>
      </c>
      <c r="F230" s="53" t="s">
        <v>205</v>
      </c>
      <c r="L230" s="64">
        <v>0</v>
      </c>
      <c r="N230" s="185"/>
      <c r="O230" s="60" t="s">
        <v>8</v>
      </c>
      <c r="P230" s="133">
        <v>0</v>
      </c>
      <c r="R230" s="68"/>
    </row>
    <row r="231" spans="6:19" ht="12.75" thickBot="1">
      <c r="F231" s="53" t="s">
        <v>206</v>
      </c>
      <c r="K231" s="60" t="s">
        <v>8</v>
      </c>
      <c r="L231" s="157">
        <f>SUM(L226:L230)</f>
        <v>14267486.27</v>
      </c>
      <c r="M231" s="60" t="s">
        <v>8</v>
      </c>
      <c r="N231" s="157">
        <f>SUM(N226:N230)</f>
        <v>1.247152473538677</v>
      </c>
      <c r="O231" s="60" t="s">
        <v>8</v>
      </c>
      <c r="P231" s="157">
        <f>SUM(P226:P230)</f>
        <v>2688830.31</v>
      </c>
      <c r="R231" s="68"/>
      <c r="S231" s="73"/>
    </row>
    <row r="232" ht="12.75" thickTop="1">
      <c r="R232" s="68"/>
    </row>
    <row r="233" spans="2:18" ht="12">
      <c r="B233" s="53">
        <v>7.3</v>
      </c>
      <c r="D233" s="53" t="s">
        <v>207</v>
      </c>
      <c r="R233" s="68"/>
    </row>
    <row r="234" spans="12:18" ht="12">
      <c r="L234" s="54" t="s">
        <v>208</v>
      </c>
      <c r="R234" s="68"/>
    </row>
    <row r="235" spans="6:18" ht="12">
      <c r="F235" s="67" t="s">
        <v>209</v>
      </c>
      <c r="L235" s="57" t="s">
        <v>210</v>
      </c>
      <c r="N235" s="57" t="s">
        <v>211</v>
      </c>
      <c r="P235" s="57" t="s">
        <v>212</v>
      </c>
      <c r="R235" s="68"/>
    </row>
    <row r="236" spans="4:18" ht="12">
      <c r="D236" s="53" t="s">
        <v>63</v>
      </c>
      <c r="F236" s="53" t="s">
        <v>196</v>
      </c>
      <c r="K236" s="60" t="s">
        <v>8</v>
      </c>
      <c r="L236" s="64">
        <v>0</v>
      </c>
      <c r="N236" s="64">
        <v>0</v>
      </c>
      <c r="O236" s="60" t="s">
        <v>8</v>
      </c>
      <c r="P236" s="64">
        <v>0</v>
      </c>
      <c r="R236" s="68"/>
    </row>
    <row r="237" spans="4:18" ht="12">
      <c r="D237" s="53" t="s">
        <v>65</v>
      </c>
      <c r="F237" s="53" t="s">
        <v>213</v>
      </c>
      <c r="L237" s="133">
        <v>0</v>
      </c>
      <c r="N237" s="185"/>
      <c r="P237" s="133">
        <v>0</v>
      </c>
      <c r="R237" s="68"/>
    </row>
    <row r="238" spans="4:18" ht="12">
      <c r="D238" s="53" t="s">
        <v>67</v>
      </c>
      <c r="F238" s="53" t="s">
        <v>214</v>
      </c>
      <c r="L238" s="133"/>
      <c r="N238" s="185"/>
      <c r="P238" s="133"/>
      <c r="R238" s="68"/>
    </row>
    <row r="239" spans="4:18" ht="12">
      <c r="D239" s="53" t="s">
        <v>113</v>
      </c>
      <c r="F239" s="53" t="s">
        <v>215</v>
      </c>
      <c r="L239" s="133"/>
      <c r="N239" s="185"/>
      <c r="P239" s="133"/>
      <c r="R239" s="68"/>
    </row>
    <row r="240" spans="4:18" ht="12">
      <c r="D240" s="53" t="s">
        <v>115</v>
      </c>
      <c r="F240" s="53" t="s">
        <v>216</v>
      </c>
      <c r="L240" s="133" t="s">
        <v>310</v>
      </c>
      <c r="N240" s="185" t="s">
        <v>300</v>
      </c>
      <c r="P240" s="133"/>
      <c r="R240" s="68"/>
    </row>
    <row r="241" spans="4:18" ht="12">
      <c r="D241" s="53" t="s">
        <v>143</v>
      </c>
      <c r="F241" s="53" t="s">
        <v>217</v>
      </c>
      <c r="L241" s="64">
        <v>0</v>
      </c>
      <c r="N241" s="64">
        <v>0</v>
      </c>
      <c r="P241" s="133">
        <v>0</v>
      </c>
      <c r="R241" s="68"/>
    </row>
    <row r="242" spans="4:18" ht="12">
      <c r="D242" s="53" t="s">
        <v>145</v>
      </c>
      <c r="F242" s="53" t="s">
        <v>218</v>
      </c>
      <c r="L242" s="64">
        <v>0</v>
      </c>
      <c r="N242" s="64">
        <v>0</v>
      </c>
      <c r="P242" s="133">
        <v>0</v>
      </c>
      <c r="R242" s="68"/>
    </row>
    <row r="243" spans="4:18" ht="12">
      <c r="D243" s="53" t="s">
        <v>148</v>
      </c>
      <c r="F243" s="53" t="s">
        <v>219</v>
      </c>
      <c r="L243" s="64">
        <v>0</v>
      </c>
      <c r="N243" s="64">
        <v>0</v>
      </c>
      <c r="P243" s="133">
        <v>0</v>
      </c>
      <c r="R243" s="68"/>
    </row>
    <row r="244" spans="4:18" ht="12">
      <c r="D244" s="53" t="s">
        <v>150</v>
      </c>
      <c r="F244" s="53" t="s">
        <v>220</v>
      </c>
      <c r="L244" s="64">
        <v>0</v>
      </c>
      <c r="N244" s="185"/>
      <c r="O244" s="60" t="s">
        <v>8</v>
      </c>
      <c r="P244" s="133">
        <v>0</v>
      </c>
      <c r="R244" s="68"/>
    </row>
    <row r="245" spans="6:18" ht="12.75" thickBot="1">
      <c r="F245" s="53" t="s">
        <v>206</v>
      </c>
      <c r="K245" s="60" t="s">
        <v>8</v>
      </c>
      <c r="L245" s="157">
        <f>SUM(L236:L244)</f>
        <v>0</v>
      </c>
      <c r="M245" s="60" t="s">
        <v>8</v>
      </c>
      <c r="N245" s="157">
        <f>SUM(N236:N244)</f>
        <v>0</v>
      </c>
      <c r="O245" s="60" t="s">
        <v>8</v>
      </c>
      <c r="P245" s="157">
        <f>SUM(P236:P244)</f>
        <v>0</v>
      </c>
      <c r="R245" s="68"/>
    </row>
    <row r="246" ht="12.75" thickTop="1">
      <c r="R246" s="68"/>
    </row>
    <row r="247" ht="12">
      <c r="R247" s="68"/>
    </row>
    <row r="248" ht="12">
      <c r="R248" s="68"/>
    </row>
    <row r="249" ht="12">
      <c r="R249" s="68"/>
    </row>
    <row r="250" spans="12:18" ht="12">
      <c r="L250" s="73"/>
      <c r="R250" s="68"/>
    </row>
    <row r="251" spans="1:18" ht="12">
      <c r="A251" s="138">
        <v>8</v>
      </c>
      <c r="B251" s="58" t="s">
        <v>221</v>
      </c>
      <c r="K251" s="53" t="s">
        <v>222</v>
      </c>
      <c r="R251" s="68"/>
    </row>
    <row r="252" ht="12">
      <c r="R252" s="68"/>
    </row>
    <row r="253" spans="2:18" ht="12">
      <c r="B253" s="53">
        <v>8.1</v>
      </c>
      <c r="D253" s="53" t="s">
        <v>223</v>
      </c>
      <c r="R253" s="68"/>
    </row>
    <row r="254" ht="12">
      <c r="R254" s="68"/>
    </row>
    <row r="255" spans="6:18" ht="12">
      <c r="F255" s="57" t="s">
        <v>224</v>
      </c>
      <c r="H255" s="57" t="s">
        <v>225</v>
      </c>
      <c r="J255" s="57" t="s">
        <v>226</v>
      </c>
      <c r="L255" s="57" t="s">
        <v>227</v>
      </c>
      <c r="N255" s="57" t="s">
        <v>228</v>
      </c>
      <c r="P255" s="57" t="s">
        <v>229</v>
      </c>
      <c r="R255" s="68"/>
    </row>
    <row r="256" ht="12">
      <c r="R256" s="68"/>
    </row>
    <row r="257" spans="4:18" ht="12">
      <c r="D257" s="54" t="s">
        <v>150</v>
      </c>
      <c r="R257" s="68"/>
    </row>
    <row r="258" ht="12">
      <c r="R258" s="68"/>
    </row>
    <row r="259" spans="4:18" ht="12">
      <c r="D259" s="54" t="s">
        <v>230</v>
      </c>
      <c r="R259" s="68"/>
    </row>
    <row r="260" ht="12">
      <c r="R260" s="68"/>
    </row>
    <row r="261" ht="12">
      <c r="R261" s="68"/>
    </row>
    <row r="262" spans="2:18" ht="12">
      <c r="B262" s="53">
        <v>8.2</v>
      </c>
      <c r="D262" s="53" t="s">
        <v>231</v>
      </c>
      <c r="R262" s="68"/>
    </row>
    <row r="263" ht="12">
      <c r="R263" s="68"/>
    </row>
    <row r="264" spans="12:18" ht="12">
      <c r="L264" s="57" t="s">
        <v>232</v>
      </c>
      <c r="N264" s="57" t="s">
        <v>233</v>
      </c>
      <c r="P264" s="57" t="s">
        <v>234</v>
      </c>
      <c r="R264" s="68"/>
    </row>
    <row r="265" spans="4:18" ht="12">
      <c r="D265" s="53" t="s">
        <v>63</v>
      </c>
      <c r="F265" s="53" t="s">
        <v>235</v>
      </c>
      <c r="L265" s="57"/>
      <c r="N265" s="57"/>
      <c r="P265" s="57"/>
      <c r="R265" s="68"/>
    </row>
    <row r="266" spans="4:18" ht="12">
      <c r="D266" s="53" t="s">
        <v>65</v>
      </c>
      <c r="F266" s="53" t="s">
        <v>236</v>
      </c>
      <c r="L266" s="153"/>
      <c r="N266" s="153"/>
      <c r="P266" s="57"/>
      <c r="R266" s="68"/>
    </row>
    <row r="267" spans="4:18" ht="12">
      <c r="D267" s="53" t="s">
        <v>67</v>
      </c>
      <c r="F267" s="53" t="s">
        <v>237</v>
      </c>
      <c r="L267" s="153"/>
      <c r="N267" s="153"/>
      <c r="P267" s="57"/>
      <c r="R267" s="68"/>
    </row>
    <row r="268" spans="4:18" ht="12">
      <c r="D268" s="53" t="s">
        <v>92</v>
      </c>
      <c r="F268" s="53" t="s">
        <v>238</v>
      </c>
      <c r="L268" s="153"/>
      <c r="N268" s="153"/>
      <c r="P268" s="57"/>
      <c r="R268" s="68"/>
    </row>
    <row r="269" spans="4:18" ht="12">
      <c r="D269" s="53" t="s">
        <v>94</v>
      </c>
      <c r="F269" s="53" t="s">
        <v>239</v>
      </c>
      <c r="L269" s="153"/>
      <c r="N269" s="153"/>
      <c r="P269" s="57"/>
      <c r="R269" s="68"/>
    </row>
    <row r="270" spans="4:18" ht="12">
      <c r="D270" s="53" t="s">
        <v>95</v>
      </c>
      <c r="F270" s="53" t="s">
        <v>240</v>
      </c>
      <c r="L270" s="153"/>
      <c r="N270" s="153"/>
      <c r="P270" s="57"/>
      <c r="R270" s="68"/>
    </row>
    <row r="271" spans="6:18" ht="12">
      <c r="F271" s="53" t="s">
        <v>241</v>
      </c>
      <c r="L271" s="153"/>
      <c r="N271" s="153"/>
      <c r="P271" s="57"/>
      <c r="R271" s="68"/>
    </row>
    <row r="272" spans="12:18" ht="12">
      <c r="L272" s="161"/>
      <c r="N272" s="161"/>
      <c r="P272" s="161"/>
      <c r="R272" s="68"/>
    </row>
    <row r="273" ht="12">
      <c r="R273" s="68"/>
    </row>
    <row r="274" ht="12">
      <c r="R274" s="68"/>
    </row>
    <row r="275" spans="4:18" ht="12">
      <c r="D275" s="53" t="s">
        <v>508</v>
      </c>
      <c r="L275" s="53" t="s">
        <v>244</v>
      </c>
      <c r="R275" s="68"/>
    </row>
    <row r="276" ht="12">
      <c r="R276" s="68"/>
    </row>
    <row r="277" ht="12">
      <c r="R277" s="68"/>
    </row>
    <row r="278" spans="5:18" ht="12.75" customHeight="1">
      <c r="E278" s="199" t="s">
        <v>473</v>
      </c>
      <c r="F278" s="199"/>
      <c r="G278" s="199"/>
      <c r="H278" s="199"/>
      <c r="I278" s="199"/>
      <c r="J278" s="199"/>
      <c r="K278" s="199"/>
      <c r="L278" s="199"/>
      <c r="M278" s="199"/>
      <c r="N278" s="199" t="s">
        <v>289</v>
      </c>
      <c r="O278" s="199"/>
      <c r="P278" s="199"/>
      <c r="Q278" s="190"/>
      <c r="R278" s="190"/>
    </row>
    <row r="279" spans="6:18" ht="12">
      <c r="F279" s="199" t="s">
        <v>509</v>
      </c>
      <c r="G279" s="199"/>
      <c r="H279" s="199"/>
      <c r="I279" s="200"/>
      <c r="J279" s="200"/>
      <c r="K279" s="200"/>
      <c r="L279" s="200"/>
      <c r="M279" s="200"/>
      <c r="N279" s="200" t="s">
        <v>242</v>
      </c>
      <c r="O279" s="200"/>
      <c r="P279" s="200"/>
      <c r="Q279" s="87"/>
      <c r="R279" s="87"/>
    </row>
    <row r="280" spans="9:18" ht="12">
      <c r="I280" s="54"/>
      <c r="J280" s="54"/>
      <c r="K280" s="54"/>
      <c r="L280" s="54"/>
      <c r="M280" s="54"/>
      <c r="R280" s="68"/>
    </row>
    <row r="281" ht="12">
      <c r="R281" s="68"/>
    </row>
    <row r="282" ht="12">
      <c r="R282" s="68"/>
    </row>
    <row r="283" spans="4:18" ht="12">
      <c r="D283" s="53" t="s">
        <v>243</v>
      </c>
      <c r="L283" s="191" t="s">
        <v>244</v>
      </c>
      <c r="M283" s="191"/>
      <c r="N283" s="191"/>
      <c r="O283" s="191"/>
      <c r="P283" s="191"/>
      <c r="R283" s="68"/>
    </row>
    <row r="284" spans="12:18" ht="12">
      <c r="L284" s="191"/>
      <c r="M284" s="191"/>
      <c r="N284" s="191"/>
      <c r="O284" s="191"/>
      <c r="P284" s="191"/>
      <c r="R284" s="68"/>
    </row>
    <row r="285" spans="12:18" ht="12">
      <c r="L285" s="191"/>
      <c r="M285" s="191"/>
      <c r="N285" s="191"/>
      <c r="O285" s="191"/>
      <c r="P285" s="191"/>
      <c r="R285" s="68"/>
    </row>
    <row r="286" spans="12:18" ht="12">
      <c r="L286" s="191"/>
      <c r="M286" s="191"/>
      <c r="N286" s="191"/>
      <c r="O286" s="191"/>
      <c r="P286" s="191"/>
      <c r="R286" s="68"/>
    </row>
    <row r="287" spans="12:18" ht="12">
      <c r="L287" s="191"/>
      <c r="M287" s="191"/>
      <c r="N287" s="191"/>
      <c r="O287" s="191"/>
      <c r="P287" s="191"/>
      <c r="R287" s="68"/>
    </row>
    <row r="288" spans="4:18" ht="12">
      <c r="D288" s="207" t="s">
        <v>245</v>
      </c>
      <c r="E288" s="207"/>
      <c r="F288" s="207"/>
      <c r="G288" s="207"/>
      <c r="H288" s="207"/>
      <c r="I288" s="207"/>
      <c r="L288" s="205"/>
      <c r="M288" s="205"/>
      <c r="N288" s="205"/>
      <c r="O288" s="205"/>
      <c r="P288" s="205"/>
      <c r="R288" s="68"/>
    </row>
    <row r="289" spans="4:18" ht="12">
      <c r="D289" s="203" t="s">
        <v>246</v>
      </c>
      <c r="E289" s="203"/>
      <c r="F289" s="203"/>
      <c r="G289" s="203"/>
      <c r="H289" s="203"/>
      <c r="I289" s="203"/>
      <c r="L289" s="205" t="s">
        <v>247</v>
      </c>
      <c r="M289" s="205"/>
      <c r="N289" s="205"/>
      <c r="O289" s="205"/>
      <c r="P289" s="205"/>
      <c r="R289" s="68"/>
    </row>
    <row r="290" spans="16:18" ht="12">
      <c r="P290" s="54"/>
      <c r="R290" s="68"/>
    </row>
    <row r="291" ht="12">
      <c r="R291" s="68"/>
    </row>
    <row r="292" ht="12">
      <c r="R292" s="68"/>
    </row>
    <row r="293" ht="12">
      <c r="R293" s="68"/>
    </row>
    <row r="294" ht="12">
      <c r="R294" s="68"/>
    </row>
    <row r="295" ht="12">
      <c r="R295" s="68"/>
    </row>
    <row r="296" ht="12">
      <c r="R296" s="68"/>
    </row>
    <row r="297" ht="12">
      <c r="R297" s="68"/>
    </row>
    <row r="298" ht="12">
      <c r="R298" s="68"/>
    </row>
    <row r="299" ht="12">
      <c r="R299" s="68"/>
    </row>
    <row r="300" ht="12">
      <c r="R300" s="68"/>
    </row>
    <row r="301" ht="12">
      <c r="R301" s="68"/>
    </row>
    <row r="302" ht="12">
      <c r="R302" s="68"/>
    </row>
    <row r="303" ht="12">
      <c r="R303" s="68"/>
    </row>
    <row r="304" ht="12">
      <c r="R304" s="68"/>
    </row>
    <row r="305" ht="12">
      <c r="R305" s="68"/>
    </row>
    <row r="306" ht="12">
      <c r="R306" s="68"/>
    </row>
    <row r="307" ht="12">
      <c r="R307" s="68"/>
    </row>
    <row r="308" ht="12">
      <c r="R308" s="68"/>
    </row>
    <row r="309" ht="12">
      <c r="R309" s="68"/>
    </row>
    <row r="310" ht="12">
      <c r="R310" s="68"/>
    </row>
    <row r="311" ht="12">
      <c r="R311" s="68"/>
    </row>
    <row r="312" ht="12">
      <c r="R312" s="68"/>
    </row>
    <row r="313" ht="12">
      <c r="R313" s="68"/>
    </row>
    <row r="314" ht="12">
      <c r="R314" s="68"/>
    </row>
    <row r="315" ht="12">
      <c r="R315" s="68"/>
    </row>
    <row r="316" ht="12">
      <c r="R316" s="68"/>
    </row>
    <row r="317" ht="12">
      <c r="R317" s="68"/>
    </row>
    <row r="318" ht="12">
      <c r="R318" s="68"/>
    </row>
    <row r="319" ht="12">
      <c r="R319" s="68"/>
    </row>
    <row r="320" ht="12">
      <c r="R320" s="68"/>
    </row>
    <row r="321" ht="12">
      <c r="R321" s="68"/>
    </row>
    <row r="322" ht="12">
      <c r="R322" s="68"/>
    </row>
    <row r="323" ht="12">
      <c r="R323" s="68"/>
    </row>
    <row r="324" ht="12">
      <c r="R324" s="68"/>
    </row>
    <row r="325" ht="12">
      <c r="R325" s="68"/>
    </row>
    <row r="326" ht="12">
      <c r="R326" s="68"/>
    </row>
    <row r="327" ht="12">
      <c r="R327" s="68"/>
    </row>
    <row r="328" ht="12">
      <c r="R328" s="68"/>
    </row>
    <row r="329" ht="12">
      <c r="R329" s="68"/>
    </row>
    <row r="330" ht="12">
      <c r="R330" s="68"/>
    </row>
    <row r="331" ht="12">
      <c r="R331" s="68"/>
    </row>
    <row r="332" ht="12">
      <c r="R332" s="68"/>
    </row>
    <row r="333" ht="12">
      <c r="R333" s="68"/>
    </row>
    <row r="334" ht="12">
      <c r="R334" s="68"/>
    </row>
    <row r="335" ht="12">
      <c r="R335" s="68"/>
    </row>
    <row r="336" ht="12">
      <c r="R336" s="68"/>
    </row>
    <row r="337" ht="12">
      <c r="R337" s="68"/>
    </row>
    <row r="338" ht="12">
      <c r="R338" s="68"/>
    </row>
    <row r="339" ht="12">
      <c r="R339" s="68"/>
    </row>
    <row r="340" ht="12">
      <c r="R340" s="68"/>
    </row>
    <row r="341" ht="12">
      <c r="R341" s="68"/>
    </row>
    <row r="342" ht="12">
      <c r="R342" s="68"/>
    </row>
    <row r="343" ht="12">
      <c r="R343" s="68"/>
    </row>
    <row r="344" ht="12">
      <c r="R344" s="68"/>
    </row>
    <row r="345" ht="12">
      <c r="R345" s="68"/>
    </row>
    <row r="346" ht="12">
      <c r="R346" s="68"/>
    </row>
    <row r="347" ht="12">
      <c r="R347" s="68"/>
    </row>
    <row r="348" ht="12">
      <c r="R348" s="68"/>
    </row>
    <row r="349" ht="12">
      <c r="R349" s="68"/>
    </row>
    <row r="350" ht="12">
      <c r="R350" s="68"/>
    </row>
    <row r="351" ht="12">
      <c r="R351" s="68"/>
    </row>
    <row r="352" ht="12">
      <c r="R352" s="68"/>
    </row>
    <row r="353" ht="12">
      <c r="R353" s="68"/>
    </row>
    <row r="354" ht="12">
      <c r="R354" s="68"/>
    </row>
    <row r="355" ht="12">
      <c r="R355" s="68"/>
    </row>
    <row r="356" ht="12">
      <c r="R356" s="68"/>
    </row>
    <row r="357" ht="12">
      <c r="R357" s="68"/>
    </row>
    <row r="358" ht="12">
      <c r="R358" s="68"/>
    </row>
    <row r="359" ht="12">
      <c r="R359" s="68"/>
    </row>
    <row r="360" ht="12">
      <c r="R360" s="68"/>
    </row>
    <row r="361" ht="12">
      <c r="R361" s="68"/>
    </row>
    <row r="362" ht="12">
      <c r="R362" s="68"/>
    </row>
    <row r="363" ht="12">
      <c r="R363" s="68"/>
    </row>
    <row r="364" ht="12">
      <c r="R364" s="68"/>
    </row>
    <row r="365" ht="12">
      <c r="R365" s="68"/>
    </row>
    <row r="366" ht="12">
      <c r="R366" s="68"/>
    </row>
    <row r="367" ht="12">
      <c r="R367" s="68"/>
    </row>
    <row r="368" ht="12">
      <c r="R368" s="68"/>
    </row>
    <row r="369" ht="12">
      <c r="R369" s="68"/>
    </row>
    <row r="370" ht="12">
      <c r="R370" s="68"/>
    </row>
    <row r="371" ht="12">
      <c r="R371" s="68"/>
    </row>
    <row r="372" ht="12">
      <c r="R372" s="68"/>
    </row>
    <row r="373" ht="12">
      <c r="R373" s="68"/>
    </row>
    <row r="374" ht="12">
      <c r="R374" s="68"/>
    </row>
    <row r="375" ht="12">
      <c r="R375" s="68"/>
    </row>
    <row r="376" ht="12">
      <c r="R376" s="68"/>
    </row>
    <row r="377" ht="12">
      <c r="R377" s="68"/>
    </row>
    <row r="378" ht="12">
      <c r="R378" s="68"/>
    </row>
    <row r="379" ht="12">
      <c r="R379" s="68"/>
    </row>
    <row r="380" ht="12">
      <c r="R380" s="68"/>
    </row>
    <row r="381" ht="12">
      <c r="R381" s="68"/>
    </row>
    <row r="382" ht="12">
      <c r="R382" s="68"/>
    </row>
    <row r="383" ht="12">
      <c r="R383" s="68"/>
    </row>
    <row r="384" ht="12">
      <c r="R384" s="68"/>
    </row>
    <row r="385" ht="12">
      <c r="R385" s="68"/>
    </row>
    <row r="386" ht="12">
      <c r="R386" s="68"/>
    </row>
    <row r="387" ht="12">
      <c r="R387" s="68"/>
    </row>
    <row r="388" ht="12">
      <c r="R388" s="68"/>
    </row>
    <row r="389" ht="12">
      <c r="R389" s="68"/>
    </row>
    <row r="390" ht="12">
      <c r="R390" s="68"/>
    </row>
    <row r="391" ht="12">
      <c r="R391" s="68"/>
    </row>
    <row r="392" ht="12">
      <c r="R392" s="68"/>
    </row>
    <row r="393" ht="12">
      <c r="R393" s="68"/>
    </row>
    <row r="394" ht="12">
      <c r="R394" s="68"/>
    </row>
    <row r="395" ht="12">
      <c r="R395" s="68"/>
    </row>
    <row r="396" ht="12">
      <c r="R396" s="68"/>
    </row>
    <row r="397" ht="12">
      <c r="R397" s="68"/>
    </row>
    <row r="398" ht="12">
      <c r="R398" s="68"/>
    </row>
    <row r="399" ht="12">
      <c r="R399" s="68"/>
    </row>
    <row r="400" ht="12">
      <c r="R400" s="68"/>
    </row>
    <row r="401" ht="12">
      <c r="R401" s="68"/>
    </row>
    <row r="402" ht="12">
      <c r="R402" s="68"/>
    </row>
    <row r="403" ht="12">
      <c r="R403" s="68"/>
    </row>
    <row r="404" ht="12">
      <c r="R404" s="68"/>
    </row>
    <row r="405" ht="12">
      <c r="R405" s="68"/>
    </row>
    <row r="406" ht="12">
      <c r="R406" s="68"/>
    </row>
    <row r="407" ht="12">
      <c r="R407" s="68"/>
    </row>
    <row r="408" ht="12">
      <c r="R408" s="68"/>
    </row>
    <row r="409" ht="12">
      <c r="R409" s="68"/>
    </row>
    <row r="410" ht="12">
      <c r="R410" s="68"/>
    </row>
    <row r="411" ht="12">
      <c r="R411" s="68"/>
    </row>
    <row r="412" ht="12">
      <c r="R412" s="68"/>
    </row>
    <row r="413" ht="12">
      <c r="R413" s="68"/>
    </row>
    <row r="414" ht="12">
      <c r="R414" s="68"/>
    </row>
    <row r="415" ht="12">
      <c r="R415" s="68"/>
    </row>
    <row r="416" ht="12">
      <c r="R416" s="68"/>
    </row>
    <row r="417" ht="12">
      <c r="R417" s="68"/>
    </row>
    <row r="418" ht="12">
      <c r="R418" s="68"/>
    </row>
    <row r="419" ht="12">
      <c r="R419" s="68"/>
    </row>
    <row r="420" ht="12">
      <c r="R420" s="68"/>
    </row>
    <row r="421" ht="12">
      <c r="R421" s="68"/>
    </row>
    <row r="422" ht="12">
      <c r="R422" s="68"/>
    </row>
    <row r="423" ht="12">
      <c r="R423" s="68"/>
    </row>
    <row r="424" ht="12">
      <c r="R424" s="68"/>
    </row>
    <row r="425" ht="12">
      <c r="R425" s="68"/>
    </row>
    <row r="426" ht="12">
      <c r="R426" s="68"/>
    </row>
    <row r="427" ht="12">
      <c r="R427" s="68"/>
    </row>
    <row r="428" ht="12">
      <c r="R428" s="68"/>
    </row>
    <row r="429" ht="12">
      <c r="R429" s="68"/>
    </row>
    <row r="430" ht="12">
      <c r="R430" s="68"/>
    </row>
    <row r="431" ht="12">
      <c r="R431" s="68"/>
    </row>
    <row r="432" ht="12">
      <c r="R432" s="68"/>
    </row>
    <row r="433" ht="12">
      <c r="R433" s="68"/>
    </row>
    <row r="434" ht="12">
      <c r="R434" s="68"/>
    </row>
    <row r="435" ht="12">
      <c r="R435" s="68"/>
    </row>
    <row r="436" ht="12">
      <c r="R436" s="68"/>
    </row>
    <row r="437" ht="12">
      <c r="R437" s="68"/>
    </row>
    <row r="438" ht="12">
      <c r="R438" s="68"/>
    </row>
    <row r="439" ht="12">
      <c r="R439" s="68"/>
    </row>
    <row r="440" ht="12">
      <c r="R440" s="68"/>
    </row>
    <row r="441" ht="12">
      <c r="R441" s="68"/>
    </row>
    <row r="442" ht="12">
      <c r="R442" s="68"/>
    </row>
    <row r="443" ht="12">
      <c r="R443" s="68"/>
    </row>
    <row r="444" ht="12">
      <c r="R444" s="68"/>
    </row>
    <row r="445" ht="12">
      <c r="R445" s="68"/>
    </row>
    <row r="446" ht="12">
      <c r="R446" s="68"/>
    </row>
    <row r="447" ht="12">
      <c r="R447" s="68"/>
    </row>
    <row r="448" ht="12">
      <c r="R448" s="68"/>
    </row>
    <row r="449" ht="12">
      <c r="R449" s="68"/>
    </row>
    <row r="450" ht="12">
      <c r="R450" s="68"/>
    </row>
    <row r="451" ht="12">
      <c r="R451" s="68"/>
    </row>
    <row r="452" ht="12">
      <c r="R452" s="68"/>
    </row>
    <row r="453" ht="12">
      <c r="R453" s="68"/>
    </row>
    <row r="454" ht="12">
      <c r="R454" s="68"/>
    </row>
    <row r="455" ht="12">
      <c r="R455" s="68"/>
    </row>
    <row r="456" ht="12">
      <c r="R456" s="68"/>
    </row>
    <row r="457" ht="12">
      <c r="R457" s="68"/>
    </row>
    <row r="458" ht="12">
      <c r="R458" s="68"/>
    </row>
    <row r="459" ht="12">
      <c r="R459" s="68"/>
    </row>
    <row r="460" ht="12">
      <c r="R460" s="68"/>
    </row>
    <row r="461" ht="12">
      <c r="R461" s="68"/>
    </row>
    <row r="462" ht="12">
      <c r="R462" s="68"/>
    </row>
    <row r="463" ht="12">
      <c r="R463" s="68"/>
    </row>
    <row r="464" ht="12">
      <c r="R464" s="68"/>
    </row>
    <row r="465" ht="12">
      <c r="R465" s="68"/>
    </row>
    <row r="466" ht="12">
      <c r="R466" s="68"/>
    </row>
    <row r="467" ht="12">
      <c r="R467" s="68"/>
    </row>
    <row r="468" ht="12">
      <c r="R468" s="68"/>
    </row>
    <row r="469" ht="12">
      <c r="R469" s="68"/>
    </row>
    <row r="470" ht="12">
      <c r="R470" s="68"/>
    </row>
    <row r="471" ht="12">
      <c r="R471" s="68"/>
    </row>
    <row r="472" ht="12">
      <c r="R472" s="68"/>
    </row>
    <row r="473" ht="12">
      <c r="R473" s="68"/>
    </row>
    <row r="474" ht="12">
      <c r="R474" s="68"/>
    </row>
    <row r="475" ht="12">
      <c r="R475" s="68"/>
    </row>
    <row r="476" ht="12">
      <c r="R476" s="68"/>
    </row>
    <row r="477" ht="12">
      <c r="R477" s="68"/>
    </row>
    <row r="478" ht="12">
      <c r="R478" s="68"/>
    </row>
    <row r="479" ht="12">
      <c r="R479" s="68"/>
    </row>
    <row r="480" ht="12">
      <c r="R480" s="68"/>
    </row>
    <row r="481" ht="12">
      <c r="R481" s="68"/>
    </row>
    <row r="482" ht="12">
      <c r="R482" s="68"/>
    </row>
    <row r="483" ht="12">
      <c r="R483" s="68"/>
    </row>
    <row r="484" ht="12">
      <c r="R484" s="68"/>
    </row>
    <row r="485" ht="12">
      <c r="R485" s="68"/>
    </row>
    <row r="486" ht="12">
      <c r="R486" s="68"/>
    </row>
    <row r="487" ht="12">
      <c r="R487" s="68"/>
    </row>
    <row r="488" ht="12">
      <c r="R488" s="68"/>
    </row>
    <row r="489" ht="12">
      <c r="R489" s="68"/>
    </row>
    <row r="490" ht="12">
      <c r="R490" s="68"/>
    </row>
    <row r="491" ht="12">
      <c r="R491" s="68"/>
    </row>
    <row r="492" ht="12">
      <c r="R492" s="68"/>
    </row>
    <row r="493" ht="12">
      <c r="R493" s="68"/>
    </row>
    <row r="494" ht="12">
      <c r="R494" s="68"/>
    </row>
    <row r="495" ht="12">
      <c r="R495" s="68"/>
    </row>
    <row r="496" ht="12">
      <c r="R496" s="68"/>
    </row>
  </sheetData>
  <sheetProtection/>
  <mergeCells count="30">
    <mergeCell ref="D288:I288"/>
    <mergeCell ref="L288:P288"/>
    <mergeCell ref="E278:H278"/>
    <mergeCell ref="F279:H279"/>
    <mergeCell ref="J130:M130"/>
    <mergeCell ref="O130:P130"/>
    <mergeCell ref="J131:M131"/>
    <mergeCell ref="O131:P131"/>
    <mergeCell ref="D289:I289"/>
    <mergeCell ref="L289:P289"/>
    <mergeCell ref="D198:H198"/>
    <mergeCell ref="N212:P212"/>
    <mergeCell ref="I278:M278"/>
    <mergeCell ref="I279:M279"/>
    <mergeCell ref="F62:H62"/>
    <mergeCell ref="F63:H63"/>
    <mergeCell ref="F68:H68"/>
    <mergeCell ref="F69:H69"/>
    <mergeCell ref="J129:M129"/>
    <mergeCell ref="O129:P129"/>
    <mergeCell ref="N278:P278"/>
    <mergeCell ref="N279:P279"/>
    <mergeCell ref="A1:P1"/>
    <mergeCell ref="A2:P2"/>
    <mergeCell ref="A3:P3"/>
    <mergeCell ref="B19:G19"/>
    <mergeCell ref="J19:N19"/>
    <mergeCell ref="J23:P23"/>
    <mergeCell ref="F56:H56"/>
    <mergeCell ref="F57:H57"/>
  </mergeCells>
  <printOptions/>
  <pageMargins left="0.5" right="0.25" top="0.25" bottom="1.5" header="0.5" footer="0.5"/>
  <pageSetup horizontalDpi="300" verticalDpi="300" orientation="portrait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0"/>
  <sheetViews>
    <sheetView zoomScalePageLayoutView="0" workbookViewId="0" topLeftCell="A1">
      <selection activeCell="E89" sqref="E89:I90"/>
    </sheetView>
  </sheetViews>
  <sheetFormatPr defaultColWidth="9.140625" defaultRowHeight="12.75"/>
  <cols>
    <col min="1" max="1" width="4.421875" style="52" customWidth="1"/>
    <col min="2" max="2" width="3.7109375" style="52" customWidth="1"/>
    <col min="3" max="3" width="30.140625" style="52" customWidth="1"/>
    <col min="4" max="4" width="2.28125" style="52" customWidth="1"/>
    <col min="5" max="5" width="14.140625" style="52" customWidth="1"/>
    <col min="6" max="6" width="2.421875" style="52" hidden="1" customWidth="1"/>
    <col min="7" max="7" width="15.00390625" style="52" hidden="1" customWidth="1"/>
    <col min="8" max="8" width="3.421875" style="52" customWidth="1"/>
    <col min="9" max="9" width="14.28125" style="52" customWidth="1"/>
    <col min="10" max="10" width="13.57421875" style="52" hidden="1" customWidth="1"/>
    <col min="11" max="11" width="12.8515625" style="52" customWidth="1"/>
    <col min="12" max="12" width="12.28125" style="52" customWidth="1"/>
    <col min="13" max="16384" width="9.140625" style="52" customWidth="1"/>
  </cols>
  <sheetData>
    <row r="1" spans="1:9" ht="25.5" customHeight="1">
      <c r="A1" s="208" t="s">
        <v>24</v>
      </c>
      <c r="B1" s="208"/>
      <c r="C1" s="208"/>
      <c r="D1" s="208"/>
      <c r="E1" s="208"/>
      <c r="F1" s="208"/>
      <c r="G1" s="208"/>
      <c r="H1" s="208"/>
      <c r="I1" s="208"/>
    </row>
    <row r="2" spans="1:9" ht="13.5">
      <c r="A2" s="209" t="s">
        <v>248</v>
      </c>
      <c r="B2" s="209"/>
      <c r="C2" s="209"/>
      <c r="D2" s="209"/>
      <c r="E2" s="209"/>
      <c r="F2" s="209"/>
      <c r="G2" s="209"/>
      <c r="H2" s="209"/>
      <c r="I2" s="209"/>
    </row>
    <row r="3" spans="1:10" ht="12">
      <c r="A3" s="53"/>
      <c r="B3" s="53"/>
      <c r="C3" s="70"/>
      <c r="D3" s="127" t="s">
        <v>249</v>
      </c>
      <c r="E3" s="128" t="str">
        <f>+TB!C2</f>
        <v> 'DECEMBER 2012</v>
      </c>
      <c r="F3" s="54"/>
      <c r="G3" s="54"/>
      <c r="H3" s="54"/>
      <c r="I3" s="54"/>
      <c r="J3" s="53"/>
    </row>
    <row r="4" spans="1:48" s="90" customFormat="1" ht="12">
      <c r="A4" s="87"/>
      <c r="B4" s="87"/>
      <c r="C4" s="53"/>
      <c r="D4" s="53"/>
      <c r="E4" s="53"/>
      <c r="F4" s="53"/>
      <c r="G4" s="53"/>
      <c r="H4" s="53"/>
      <c r="I4" s="53"/>
      <c r="J4" s="53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</row>
    <row r="5" spans="1:48" ht="12">
      <c r="A5" s="53"/>
      <c r="B5" s="53"/>
      <c r="C5" s="53"/>
      <c r="D5" s="53"/>
      <c r="E5" s="210" t="s">
        <v>1</v>
      </c>
      <c r="F5" s="210"/>
      <c r="G5" s="210"/>
      <c r="H5" s="53"/>
      <c r="I5" s="202" t="s">
        <v>250</v>
      </c>
      <c r="J5" s="202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</row>
    <row r="6" spans="1:48" ht="12">
      <c r="A6" s="58" t="s">
        <v>406</v>
      </c>
      <c r="B6" s="53"/>
      <c r="C6" s="58"/>
      <c r="D6" s="53"/>
      <c r="E6" s="59"/>
      <c r="F6" s="53"/>
      <c r="G6" s="53"/>
      <c r="H6" s="53"/>
      <c r="I6" s="58"/>
      <c r="J6" s="53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</row>
    <row r="7" spans="1:48" ht="12">
      <c r="A7" s="53"/>
      <c r="B7" s="53"/>
      <c r="C7" s="53" t="s">
        <v>373</v>
      </c>
      <c r="D7" s="60" t="s">
        <v>8</v>
      </c>
      <c r="E7" s="59">
        <f>+TB!G39</f>
        <v>634036.2</v>
      </c>
      <c r="F7" s="66"/>
      <c r="G7" s="66">
        <f>SUM(E7:F7)</f>
        <v>634036.2</v>
      </c>
      <c r="H7" s="60" t="s">
        <v>8</v>
      </c>
      <c r="I7" s="73">
        <f>+TB!Q39</f>
        <v>7868742.3</v>
      </c>
      <c r="J7" s="59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</row>
    <row r="8" spans="1:48" ht="12">
      <c r="A8" s="53"/>
      <c r="B8" s="53"/>
      <c r="C8" s="53" t="s">
        <v>374</v>
      </c>
      <c r="D8" s="53"/>
      <c r="E8" s="59">
        <f>+TB!G40</f>
        <v>24750.35</v>
      </c>
      <c r="F8" s="53"/>
      <c r="G8" s="66">
        <f>SUM(E8:F8)</f>
        <v>24750.35</v>
      </c>
      <c r="H8" s="53"/>
      <c r="I8" s="73">
        <f>+TB!Q40</f>
        <v>304224.85</v>
      </c>
      <c r="J8" s="59">
        <f>SUM(K8)</f>
        <v>0</v>
      </c>
      <c r="K8" s="131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1:48" ht="13.5" customHeight="1">
      <c r="A9" s="53"/>
      <c r="B9" s="53"/>
      <c r="C9" s="53" t="s">
        <v>333</v>
      </c>
      <c r="D9" s="53"/>
      <c r="E9" s="59">
        <f>+TB!G41</f>
        <v>12865</v>
      </c>
      <c r="F9" s="132"/>
      <c r="G9" s="133">
        <f>SUM(E9:F9)</f>
        <v>12865</v>
      </c>
      <c r="H9" s="62"/>
      <c r="I9" s="73">
        <f>+TB!Q41</f>
        <v>153095</v>
      </c>
      <c r="J9" s="59">
        <f>SUM(K9)</f>
        <v>0</v>
      </c>
      <c r="K9" s="131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</row>
    <row r="10" spans="1:48" ht="12">
      <c r="A10" s="58" t="s">
        <v>407</v>
      </c>
      <c r="B10" s="53"/>
      <c r="C10" s="58"/>
      <c r="D10" s="63" t="s">
        <v>8</v>
      </c>
      <c r="E10" s="134">
        <f>SUM(E7:E9)</f>
        <v>671651.5499999999</v>
      </c>
      <c r="F10" s="132"/>
      <c r="G10" s="132">
        <f>SUM(E10:F10)</f>
        <v>671651.5499999999</v>
      </c>
      <c r="H10" s="63" t="s">
        <v>8</v>
      </c>
      <c r="I10" s="72">
        <f>SUM(I7:I9)</f>
        <v>8326062.149999999</v>
      </c>
      <c r="J10" s="59">
        <f>SUM(K10)</f>
        <v>0</v>
      </c>
      <c r="K10" s="131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</row>
    <row r="11" spans="1:48" ht="15.75" customHeight="1">
      <c r="A11" s="58" t="s">
        <v>408</v>
      </c>
      <c r="B11" s="53"/>
      <c r="C11" s="58"/>
      <c r="D11" s="53"/>
      <c r="E11" s="59"/>
      <c r="F11" s="53"/>
      <c r="G11" s="53"/>
      <c r="H11" s="53"/>
      <c r="I11" s="53"/>
      <c r="J11" s="59">
        <f>SUM(K11)</f>
        <v>0</v>
      </c>
      <c r="K11" s="131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</row>
    <row r="12" spans="1:48" ht="12">
      <c r="A12" s="53"/>
      <c r="B12" s="53"/>
      <c r="C12" s="53" t="s">
        <v>303</v>
      </c>
      <c r="D12" s="60" t="s">
        <v>8</v>
      </c>
      <c r="E12" s="59">
        <f>+TB!D42</f>
        <v>5000</v>
      </c>
      <c r="F12" s="59"/>
      <c r="G12" s="59"/>
      <c r="H12" s="60" t="s">
        <v>8</v>
      </c>
      <c r="I12" s="73">
        <f>+TB!N42</f>
        <v>60500</v>
      </c>
      <c r="J12" s="76">
        <f>SUM(K12)</f>
        <v>7654410.6</v>
      </c>
      <c r="K12" s="131">
        <f>+I10-E10</f>
        <v>7654410.6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</row>
    <row r="13" spans="1:48" ht="12">
      <c r="A13" s="53"/>
      <c r="B13" s="53"/>
      <c r="C13" s="65" t="s">
        <v>304</v>
      </c>
      <c r="D13" s="53"/>
      <c r="E13" s="59">
        <f>+TB!D43</f>
        <v>15000</v>
      </c>
      <c r="F13" s="66"/>
      <c r="G13" s="66"/>
      <c r="H13" s="66"/>
      <c r="I13" s="73">
        <f>+TB!N43</f>
        <v>181500</v>
      </c>
      <c r="J13" s="59"/>
      <c r="K13" s="131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1:48" ht="12">
      <c r="A14" s="53"/>
      <c r="B14" s="53"/>
      <c r="C14" s="65" t="s">
        <v>18</v>
      </c>
      <c r="D14" s="53"/>
      <c r="E14" s="59">
        <f>+TB!D46</f>
        <v>172702.62</v>
      </c>
      <c r="F14" s="66"/>
      <c r="G14" s="66"/>
      <c r="H14" s="66"/>
      <c r="I14" s="73">
        <f>+TB!N46</f>
        <v>1067361.98</v>
      </c>
      <c r="J14" s="59"/>
      <c r="K14" s="131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</row>
    <row r="15" spans="1:48" ht="12">
      <c r="A15" s="53"/>
      <c r="B15" s="53"/>
      <c r="C15" s="53" t="s">
        <v>363</v>
      </c>
      <c r="D15" s="53"/>
      <c r="E15" s="59">
        <f>+TB!D47</f>
        <v>4090</v>
      </c>
      <c r="F15" s="66"/>
      <c r="G15" s="66"/>
      <c r="H15" s="66"/>
      <c r="I15" s="73">
        <f>+TB!N47</f>
        <v>17580</v>
      </c>
      <c r="J15" s="59"/>
      <c r="K15" s="131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</row>
    <row r="16" spans="1:48" ht="12">
      <c r="A16" s="65"/>
      <c r="B16" s="53"/>
      <c r="C16" s="53" t="s">
        <v>305</v>
      </c>
      <c r="D16" s="53"/>
      <c r="E16" s="59">
        <f>+TB!D44</f>
        <v>4000</v>
      </c>
      <c r="F16" s="66"/>
      <c r="G16" s="59"/>
      <c r="H16" s="59"/>
      <c r="I16" s="73">
        <f>+TB!N48</f>
        <v>48000</v>
      </c>
      <c r="J16" s="59"/>
      <c r="K16" s="131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</row>
    <row r="17" spans="1:48" ht="12">
      <c r="A17" s="65"/>
      <c r="B17" s="53"/>
      <c r="C17" s="53" t="s">
        <v>306</v>
      </c>
      <c r="D17" s="53"/>
      <c r="E17" s="59">
        <f>+TB!D48</f>
        <v>4000</v>
      </c>
      <c r="F17" s="66"/>
      <c r="G17" s="66"/>
      <c r="H17" s="66"/>
      <c r="I17" s="73">
        <f>+TB!N48</f>
        <v>48000</v>
      </c>
      <c r="J17" s="59"/>
      <c r="K17" s="131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</row>
    <row r="18" spans="1:48" ht="12">
      <c r="A18" s="65"/>
      <c r="B18" s="53"/>
      <c r="C18" s="53" t="s">
        <v>315</v>
      </c>
      <c r="D18" s="53"/>
      <c r="E18" s="59">
        <f>+TB!D45</f>
        <v>0</v>
      </c>
      <c r="F18" s="66"/>
      <c r="G18" s="66"/>
      <c r="H18" s="66"/>
      <c r="I18" s="73">
        <f>+TB!N45</f>
        <v>55000</v>
      </c>
      <c r="J18" s="59"/>
      <c r="K18" s="131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</row>
    <row r="19" spans="1:48" ht="12">
      <c r="A19" s="53"/>
      <c r="B19" s="53"/>
      <c r="C19" s="53" t="s">
        <v>309</v>
      </c>
      <c r="D19" s="53"/>
      <c r="E19" s="59">
        <f>+TB!D63</f>
        <v>21303.55</v>
      </c>
      <c r="F19" s="59"/>
      <c r="G19" s="59"/>
      <c r="H19" s="59"/>
      <c r="I19" s="73">
        <f>+TB!N63</f>
        <v>74293.52</v>
      </c>
      <c r="J19" s="59"/>
      <c r="K19" s="131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</row>
    <row r="20" spans="1:48" ht="12">
      <c r="A20" s="53"/>
      <c r="B20" s="53"/>
      <c r="C20" s="53" t="s">
        <v>445</v>
      </c>
      <c r="D20" s="53"/>
      <c r="E20" s="59">
        <f>+TB!D50</f>
        <v>330000</v>
      </c>
      <c r="F20" s="59"/>
      <c r="G20" s="59"/>
      <c r="H20" s="59"/>
      <c r="I20" s="73">
        <f>+TB!N50</f>
        <v>357000</v>
      </c>
      <c r="J20" s="59"/>
      <c r="K20" s="131"/>
      <c r="L20" s="135">
        <f>+I21+I22+I23+I24+I25+I26</f>
        <v>1922807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</row>
    <row r="21" spans="1:48" ht="12">
      <c r="A21" s="53"/>
      <c r="B21" s="53"/>
      <c r="C21" s="53" t="s">
        <v>336</v>
      </c>
      <c r="D21" s="53"/>
      <c r="E21" s="59">
        <f>+TB!D53</f>
        <v>24181</v>
      </c>
      <c r="F21" s="59"/>
      <c r="G21" s="59"/>
      <c r="H21" s="59"/>
      <c r="I21" s="73">
        <f>+TB!N53</f>
        <v>259207</v>
      </c>
      <c r="J21" s="59"/>
      <c r="K21" s="131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</row>
    <row r="22" spans="1:48" ht="12">
      <c r="A22" s="53"/>
      <c r="B22" s="53"/>
      <c r="C22" s="53" t="s">
        <v>337</v>
      </c>
      <c r="D22" s="53"/>
      <c r="E22" s="59">
        <f>+TB!D54</f>
        <v>11405</v>
      </c>
      <c r="F22" s="59"/>
      <c r="G22" s="59"/>
      <c r="H22" s="59"/>
      <c r="I22" s="73">
        <f>+TB!N54</f>
        <v>132965</v>
      </c>
      <c r="J22" s="59"/>
      <c r="K22" s="131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</row>
    <row r="23" spans="1:48" ht="12">
      <c r="A23" s="53"/>
      <c r="B23" s="53"/>
      <c r="C23" s="53" t="s">
        <v>364</v>
      </c>
      <c r="D23" s="53"/>
      <c r="E23" s="59">
        <f>+TB!D55</f>
        <v>23040</v>
      </c>
      <c r="F23" s="59"/>
      <c r="G23" s="59"/>
      <c r="H23" s="59"/>
      <c r="I23" s="73">
        <f>+TB!N55</f>
        <v>301219</v>
      </c>
      <c r="J23" s="59"/>
      <c r="K23" s="131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</row>
    <row r="24" spans="1:48" ht="12">
      <c r="A24" s="53"/>
      <c r="B24" s="53"/>
      <c r="C24" s="53" t="s">
        <v>365</v>
      </c>
      <c r="D24" s="53"/>
      <c r="E24" s="59">
        <f>+TB!D56</f>
        <v>12921</v>
      </c>
      <c r="F24" s="59"/>
      <c r="G24" s="59"/>
      <c r="H24" s="59"/>
      <c r="I24" s="73">
        <f>+TB!N56</f>
        <v>150407</v>
      </c>
      <c r="J24" s="59"/>
      <c r="K24" s="131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</row>
    <row r="25" spans="1:48" ht="12">
      <c r="A25" s="53"/>
      <c r="B25" s="53"/>
      <c r="C25" s="53" t="s">
        <v>366</v>
      </c>
      <c r="D25" s="53"/>
      <c r="E25" s="59">
        <f>+TB!D57</f>
        <v>12921</v>
      </c>
      <c r="F25" s="59"/>
      <c r="G25" s="59"/>
      <c r="H25" s="59"/>
      <c r="I25" s="73">
        <f>+TB!N57</f>
        <v>126423</v>
      </c>
      <c r="J25" s="59"/>
      <c r="K25" s="131"/>
      <c r="L25" s="135">
        <f>+I12+I13+I16+I17+I18+I19+I27+I28+I29+I30+I31+I32+I35+I36+I40+I41+I42+I43+I47+I52+I56+I58+I60</f>
        <v>1459252.38</v>
      </c>
      <c r="M25" s="130" t="s">
        <v>447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</row>
    <row r="26" spans="1:48" ht="12">
      <c r="A26" s="53"/>
      <c r="B26" s="53"/>
      <c r="C26" s="53" t="s">
        <v>340</v>
      </c>
      <c r="D26" s="53"/>
      <c r="E26" s="59">
        <f>+TB!D58</f>
        <v>82503</v>
      </c>
      <c r="F26" s="59"/>
      <c r="G26" s="59"/>
      <c r="H26" s="59"/>
      <c r="I26" s="73">
        <f>+TB!N58</f>
        <v>952586</v>
      </c>
      <c r="J26" s="59"/>
      <c r="K26" s="131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</row>
    <row r="27" spans="1:48" ht="12">
      <c r="A27" s="53"/>
      <c r="B27" s="53"/>
      <c r="C27" s="53" t="s">
        <v>367</v>
      </c>
      <c r="D27" s="53"/>
      <c r="E27" s="59">
        <f>+TB!D59</f>
        <v>19316.52</v>
      </c>
      <c r="F27" s="66"/>
      <c r="G27" s="66"/>
      <c r="H27" s="66"/>
      <c r="I27" s="73">
        <f>+TB!N59</f>
        <v>227854.91999999998</v>
      </c>
      <c r="J27" s="59"/>
      <c r="K27" s="131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</row>
    <row r="28" spans="1:48" ht="12">
      <c r="A28" s="53"/>
      <c r="B28" s="53"/>
      <c r="C28" s="53" t="s">
        <v>492</v>
      </c>
      <c r="D28" s="53"/>
      <c r="E28" s="59">
        <f>+TB!D60</f>
        <v>981.81</v>
      </c>
      <c r="F28" s="66"/>
      <c r="G28" s="66"/>
      <c r="H28" s="66"/>
      <c r="I28" s="73">
        <f>+TB!N60</f>
        <v>12012.07</v>
      </c>
      <c r="J28" s="59"/>
      <c r="K28" s="131"/>
      <c r="L28" s="135">
        <f>+I21+I23+I24+I25+I26+I35+I37+I38+I46+I50+I53+I54+I55+I57</f>
        <v>2430270.74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</row>
    <row r="29" spans="1:48" ht="12">
      <c r="A29" s="53"/>
      <c r="B29" s="53"/>
      <c r="C29" s="53" t="s">
        <v>20</v>
      </c>
      <c r="D29" s="53"/>
      <c r="E29" s="59">
        <f>+TB!D61</f>
        <v>1775</v>
      </c>
      <c r="F29" s="66"/>
      <c r="G29" s="66"/>
      <c r="H29" s="66"/>
      <c r="I29" s="73">
        <f>+TB!N61</f>
        <v>21050</v>
      </c>
      <c r="J29" s="59"/>
      <c r="K29" s="131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</row>
    <row r="30" spans="1:48" ht="12">
      <c r="A30" s="53"/>
      <c r="B30" s="53"/>
      <c r="C30" s="53" t="s">
        <v>342</v>
      </c>
      <c r="D30" s="53"/>
      <c r="E30" s="59">
        <f>+TB!D62</f>
        <v>1000</v>
      </c>
      <c r="F30" s="66"/>
      <c r="G30" s="66"/>
      <c r="H30" s="66"/>
      <c r="I30" s="73">
        <f>+TB!N62</f>
        <v>12300</v>
      </c>
      <c r="J30" s="59"/>
      <c r="K30" s="131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</row>
    <row r="31" spans="1:48" ht="12">
      <c r="A31" s="53"/>
      <c r="B31" s="53"/>
      <c r="C31" s="53" t="s">
        <v>307</v>
      </c>
      <c r="D31" s="53"/>
      <c r="E31" s="59">
        <f>+TB!D49</f>
        <v>0</v>
      </c>
      <c r="F31" s="66"/>
      <c r="G31" s="66"/>
      <c r="H31" s="66"/>
      <c r="I31" s="73">
        <f>+TB!N49</f>
        <v>69274</v>
      </c>
      <c r="J31" s="59"/>
      <c r="K31" s="131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:48" ht="12">
      <c r="A32" s="53"/>
      <c r="B32" s="53"/>
      <c r="C32" s="53" t="s">
        <v>343</v>
      </c>
      <c r="D32" s="53"/>
      <c r="E32" s="59">
        <f>+TB!D65</f>
        <v>0</v>
      </c>
      <c r="F32" s="59"/>
      <c r="G32" s="59"/>
      <c r="H32" s="59"/>
      <c r="I32" s="73">
        <f>+TB!N65</f>
        <v>1450</v>
      </c>
      <c r="J32" s="59"/>
      <c r="K32" s="131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</row>
    <row r="33" spans="1:48" ht="12">
      <c r="A33" s="53"/>
      <c r="B33" s="53"/>
      <c r="C33" s="53" t="s">
        <v>456</v>
      </c>
      <c r="D33" s="53"/>
      <c r="E33" s="59">
        <f>+TB!D66</f>
        <v>0</v>
      </c>
      <c r="F33" s="59"/>
      <c r="G33" s="59"/>
      <c r="H33" s="59"/>
      <c r="I33" s="73">
        <f>+TB!N66</f>
        <v>0</v>
      </c>
      <c r="J33" s="59"/>
      <c r="K33" s="131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</row>
    <row r="34" spans="1:48" ht="12">
      <c r="A34" s="53"/>
      <c r="B34" s="53"/>
      <c r="C34" s="53" t="s">
        <v>494</v>
      </c>
      <c r="D34" s="53"/>
      <c r="E34" s="59">
        <f>+TB!D67</f>
        <v>12000</v>
      </c>
      <c r="F34" s="59"/>
      <c r="G34" s="59"/>
      <c r="H34" s="59"/>
      <c r="I34" s="73">
        <f>+TB!N67</f>
        <v>107600</v>
      </c>
      <c r="J34" s="59"/>
      <c r="K34" s="131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</row>
    <row r="35" spans="1:48" ht="12">
      <c r="A35" s="53"/>
      <c r="B35" s="53"/>
      <c r="C35" s="53" t="s">
        <v>344</v>
      </c>
      <c r="D35" s="53"/>
      <c r="E35" s="59">
        <f>+TB!D68</f>
        <v>7020</v>
      </c>
      <c r="F35" s="66"/>
      <c r="G35" s="59"/>
      <c r="H35" s="59"/>
      <c r="I35" s="73">
        <f>+TB!N68</f>
        <v>106294.16</v>
      </c>
      <c r="J35" s="59"/>
      <c r="K35" s="131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</row>
    <row r="36" spans="1:48" ht="12">
      <c r="A36" s="53"/>
      <c r="B36" s="53"/>
      <c r="C36" s="53" t="s">
        <v>345</v>
      </c>
      <c r="D36" s="53"/>
      <c r="E36" s="59">
        <f>+TB!D69</f>
        <v>4606.75</v>
      </c>
      <c r="F36" s="59"/>
      <c r="G36" s="59"/>
      <c r="H36" s="59"/>
      <c r="I36" s="73">
        <f>+TB!N69</f>
        <v>56060.5</v>
      </c>
      <c r="J36" s="59"/>
      <c r="K36" s="131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</row>
    <row r="37" spans="1:48" ht="12">
      <c r="A37" s="53"/>
      <c r="B37" s="53"/>
      <c r="C37" s="53" t="s">
        <v>346</v>
      </c>
      <c r="D37" s="53"/>
      <c r="E37" s="59">
        <f>+TB!D70-TB!G70</f>
        <v>0</v>
      </c>
      <c r="F37" s="59"/>
      <c r="G37" s="59"/>
      <c r="H37" s="59"/>
      <c r="I37" s="73">
        <f>+TB!N70-TB!Q70</f>
        <v>14290.08</v>
      </c>
      <c r="J37" s="59"/>
      <c r="K37" s="131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</row>
    <row r="38" spans="1:48" ht="12">
      <c r="A38" s="53"/>
      <c r="B38" s="53"/>
      <c r="C38" s="53" t="s">
        <v>423</v>
      </c>
      <c r="D38" s="53"/>
      <c r="E38" s="59">
        <f>+TB!D71</f>
        <v>14878</v>
      </c>
      <c r="F38" s="59"/>
      <c r="G38" s="59"/>
      <c r="H38" s="59"/>
      <c r="I38" s="73">
        <f>+TB!N71</f>
        <v>155881</v>
      </c>
      <c r="J38" s="59"/>
      <c r="K38" s="131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</row>
    <row r="39" spans="1:48" ht="12">
      <c r="A39" s="53"/>
      <c r="B39" s="53"/>
      <c r="C39" s="53" t="s">
        <v>347</v>
      </c>
      <c r="D39" s="53"/>
      <c r="E39" s="59">
        <f>+TB!D72</f>
        <v>1073.61</v>
      </c>
      <c r="F39" s="66"/>
      <c r="G39" s="66"/>
      <c r="H39" s="66"/>
      <c r="I39" s="73">
        <f>+TB!N72</f>
        <v>12069.32</v>
      </c>
      <c r="J39" s="59"/>
      <c r="K39" s="131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</row>
    <row r="40" spans="1:48" ht="12">
      <c r="A40" s="53"/>
      <c r="B40" s="53"/>
      <c r="C40" s="53" t="s">
        <v>368</v>
      </c>
      <c r="D40" s="53"/>
      <c r="E40" s="59">
        <f>+TB!D73</f>
        <v>2436.5</v>
      </c>
      <c r="F40" s="59"/>
      <c r="G40" s="59"/>
      <c r="H40" s="59"/>
      <c r="I40" s="73">
        <f>+TB!N73</f>
        <v>68156.95</v>
      </c>
      <c r="J40" s="59"/>
      <c r="K40" s="131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</row>
    <row r="41" spans="1:48" ht="12">
      <c r="A41" s="53"/>
      <c r="B41" s="53"/>
      <c r="C41" s="53" t="s">
        <v>369</v>
      </c>
      <c r="D41" s="53"/>
      <c r="E41" s="59">
        <f>+TB!D74</f>
        <v>6453.89</v>
      </c>
      <c r="F41" s="59"/>
      <c r="G41" s="59"/>
      <c r="H41" s="59"/>
      <c r="I41" s="73">
        <f>+TB!N74</f>
        <v>39465.75</v>
      </c>
      <c r="J41" s="59"/>
      <c r="K41" s="131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</row>
    <row r="42" spans="1:48" ht="12">
      <c r="A42" s="53"/>
      <c r="B42" s="53"/>
      <c r="C42" s="53" t="s">
        <v>370</v>
      </c>
      <c r="D42" s="53"/>
      <c r="E42" s="59">
        <f>+TB!D75</f>
        <v>2187</v>
      </c>
      <c r="F42" s="59"/>
      <c r="G42" s="59"/>
      <c r="H42" s="59"/>
      <c r="I42" s="73">
        <f>+TB!N75</f>
        <v>8911</v>
      </c>
      <c r="J42" s="59"/>
      <c r="K42" s="131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</row>
    <row r="43" spans="1:48" ht="12">
      <c r="A43" s="53"/>
      <c r="B43" s="53"/>
      <c r="C43" s="53" t="s">
        <v>421</v>
      </c>
      <c r="D43" s="53"/>
      <c r="E43" s="59">
        <f>+TB!D77</f>
        <v>305</v>
      </c>
      <c r="F43" s="59"/>
      <c r="G43" s="59"/>
      <c r="H43" s="59"/>
      <c r="I43" s="73">
        <f>+TB!N77</f>
        <v>3090</v>
      </c>
      <c r="J43" s="59"/>
      <c r="K43" s="131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</row>
    <row r="44" spans="1:48" ht="12">
      <c r="A44" s="53"/>
      <c r="B44" s="53"/>
      <c r="C44" s="136" t="s">
        <v>490</v>
      </c>
      <c r="D44" s="53"/>
      <c r="E44" s="59">
        <f>+TB!D76</f>
        <v>780</v>
      </c>
      <c r="F44" s="59"/>
      <c r="G44" s="59"/>
      <c r="H44" s="59"/>
      <c r="I44" s="73">
        <f>+TB!N76-TB!Q76</f>
        <v>4680</v>
      </c>
      <c r="J44" s="59"/>
      <c r="K44" s="131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</row>
    <row r="45" spans="1:48" ht="12">
      <c r="A45" s="53"/>
      <c r="B45" s="53"/>
      <c r="C45" s="136" t="s">
        <v>491</v>
      </c>
      <c r="D45" s="53"/>
      <c r="E45" s="59">
        <f>+TB!D78-TB!G78</f>
        <v>-5759</v>
      </c>
      <c r="F45" s="59"/>
      <c r="G45" s="59"/>
      <c r="H45" s="59"/>
      <c r="I45" s="73">
        <f>+TB!N78-TB!Q78</f>
        <v>21752.22</v>
      </c>
      <c r="J45" s="59"/>
      <c r="K45" s="131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</row>
    <row r="46" spans="1:48" ht="12">
      <c r="A46" s="53"/>
      <c r="B46" s="53"/>
      <c r="C46" s="53" t="s">
        <v>431</v>
      </c>
      <c r="D46" s="53"/>
      <c r="E46" s="59">
        <f>+TB!D79</f>
        <v>28800</v>
      </c>
      <c r="F46" s="59"/>
      <c r="G46" s="59"/>
      <c r="H46" s="59"/>
      <c r="I46" s="73">
        <f>+TB!N79</f>
        <v>37330</v>
      </c>
      <c r="J46" s="59"/>
      <c r="K46" s="131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</row>
    <row r="47" spans="1:48" ht="12">
      <c r="A47" s="53"/>
      <c r="B47" s="53"/>
      <c r="C47" s="53" t="s">
        <v>422</v>
      </c>
      <c r="D47" s="53"/>
      <c r="E47" s="59">
        <f>+TB!D52-TB!G52</f>
        <v>0</v>
      </c>
      <c r="F47" s="59"/>
      <c r="G47" s="59"/>
      <c r="H47" s="59"/>
      <c r="I47" s="73">
        <f>+TB!N52-TB!Q52</f>
        <v>2847.5</v>
      </c>
      <c r="J47" s="59"/>
      <c r="K47" s="131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</row>
    <row r="48" spans="1:48" ht="12">
      <c r="A48" s="53"/>
      <c r="B48" s="53"/>
      <c r="C48" s="53" t="s">
        <v>469</v>
      </c>
      <c r="D48" s="53"/>
      <c r="E48" s="59">
        <f>+TB!D87</f>
        <v>0</v>
      </c>
      <c r="F48" s="59"/>
      <c r="G48" s="59"/>
      <c r="H48" s="59"/>
      <c r="I48" s="73">
        <f>+TB!N87</f>
        <v>0</v>
      </c>
      <c r="J48" s="59"/>
      <c r="K48" s="131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</row>
    <row r="49" spans="1:48" ht="12">
      <c r="A49" s="53"/>
      <c r="B49" s="53"/>
      <c r="C49" s="53" t="s">
        <v>351</v>
      </c>
      <c r="D49" s="53"/>
      <c r="E49" s="59">
        <f>+TB!D80</f>
        <v>6619.95</v>
      </c>
      <c r="F49" s="59"/>
      <c r="G49" s="59"/>
      <c r="H49" s="59"/>
      <c r="I49" s="73">
        <f>+TB!N80</f>
        <v>49521.479999999996</v>
      </c>
      <c r="J49" s="59"/>
      <c r="K49" s="131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</row>
    <row r="50" spans="1:48" ht="12">
      <c r="A50" s="53"/>
      <c r="B50" s="53"/>
      <c r="C50" s="53" t="s">
        <v>446</v>
      </c>
      <c r="D50" s="53"/>
      <c r="E50" s="59">
        <f>+TB!D64</f>
        <v>0</v>
      </c>
      <c r="F50" s="59"/>
      <c r="G50" s="59"/>
      <c r="H50" s="59"/>
      <c r="I50" s="73">
        <f>+TB!N64</f>
        <v>0</v>
      </c>
      <c r="J50" s="59"/>
      <c r="K50" s="131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</row>
    <row r="51" spans="1:48" ht="12">
      <c r="A51" s="53"/>
      <c r="B51" s="53"/>
      <c r="C51" s="53" t="s">
        <v>352</v>
      </c>
      <c r="D51" s="53"/>
      <c r="E51" s="59">
        <f>+TB!D81</f>
        <v>0</v>
      </c>
      <c r="F51" s="59"/>
      <c r="G51" s="59"/>
      <c r="H51" s="59"/>
      <c r="I51" s="73">
        <f>+TB!N81</f>
        <v>14000</v>
      </c>
      <c r="J51" s="59"/>
      <c r="K51" s="131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</row>
    <row r="52" spans="1:48" ht="11.25" customHeight="1">
      <c r="A52" s="53"/>
      <c r="B52" s="53"/>
      <c r="C52" s="53" t="s">
        <v>371</v>
      </c>
      <c r="D52" s="53"/>
      <c r="E52" s="59">
        <f>+TB!D82</f>
        <v>289</v>
      </c>
      <c r="F52" s="59"/>
      <c r="G52" s="59"/>
      <c r="H52" s="59"/>
      <c r="I52" s="73">
        <f>+TB!N82</f>
        <v>3620</v>
      </c>
      <c r="J52" s="59"/>
      <c r="K52" s="131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</row>
    <row r="53" spans="1:48" ht="12">
      <c r="A53" s="53"/>
      <c r="B53" s="53"/>
      <c r="C53" s="53" t="s">
        <v>424</v>
      </c>
      <c r="D53" s="53"/>
      <c r="E53" s="59">
        <f>+TB!D83</f>
        <v>17280</v>
      </c>
      <c r="F53" s="59"/>
      <c r="G53" s="59"/>
      <c r="H53" s="59"/>
      <c r="I53" s="73">
        <f>+TB!N83</f>
        <v>138796</v>
      </c>
      <c r="J53" s="59"/>
      <c r="K53" s="131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</row>
    <row r="54" spans="1:48" ht="12">
      <c r="A54" s="53"/>
      <c r="B54" s="53"/>
      <c r="C54" s="53" t="s">
        <v>354</v>
      </c>
      <c r="D54" s="53"/>
      <c r="E54" s="59">
        <f>+TB!D84</f>
        <v>4200</v>
      </c>
      <c r="F54" s="59"/>
      <c r="G54" s="59"/>
      <c r="H54" s="59"/>
      <c r="I54" s="73">
        <f>+TB!N84</f>
        <v>50400</v>
      </c>
      <c r="J54" s="59"/>
      <c r="K54" s="131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</row>
    <row r="55" spans="1:48" ht="12">
      <c r="A55" s="53"/>
      <c r="B55" s="53"/>
      <c r="C55" s="53" t="s">
        <v>355</v>
      </c>
      <c r="D55" s="53"/>
      <c r="E55" s="59">
        <f>+TB!D85</f>
        <v>58690.85</v>
      </c>
      <c r="F55" s="66"/>
      <c r="G55" s="66"/>
      <c r="H55" s="81"/>
      <c r="I55" s="73">
        <f>+TB!N85</f>
        <v>81342.5</v>
      </c>
      <c r="J55" s="59"/>
      <c r="K55" s="131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</row>
    <row r="56" spans="1:48" ht="12">
      <c r="A56" s="53"/>
      <c r="B56" s="53"/>
      <c r="C56" s="53" t="s">
        <v>372</v>
      </c>
      <c r="D56" s="53"/>
      <c r="E56" s="59">
        <f>+TB!D86</f>
        <v>11982</v>
      </c>
      <c r="F56" s="59"/>
      <c r="G56" s="59"/>
      <c r="H56" s="59"/>
      <c r="I56" s="73">
        <f>+TB!N86</f>
        <v>113606.2</v>
      </c>
      <c r="J56" s="59"/>
      <c r="K56" s="131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</row>
    <row r="57" spans="1:48" ht="12">
      <c r="A57" s="53"/>
      <c r="B57" s="53"/>
      <c r="C57" s="53" t="s">
        <v>438</v>
      </c>
      <c r="D57" s="53"/>
      <c r="E57" s="59">
        <f>+TB!D104</f>
        <v>0</v>
      </c>
      <c r="F57" s="59"/>
      <c r="G57" s="59"/>
      <c r="H57" s="59"/>
      <c r="I57" s="73">
        <f>+TB!N104</f>
        <v>56095</v>
      </c>
      <c r="J57" s="59"/>
      <c r="K57" s="131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</row>
    <row r="58" spans="1:48" ht="12">
      <c r="A58" s="53"/>
      <c r="B58" s="53"/>
      <c r="C58" s="53" t="s">
        <v>317</v>
      </c>
      <c r="D58" s="53"/>
      <c r="E58" s="59">
        <f>+TB!D88</f>
        <v>121750.5</v>
      </c>
      <c r="F58" s="59"/>
      <c r="G58" s="59"/>
      <c r="H58" s="59"/>
      <c r="I58" s="73">
        <f>+TB!N88</f>
        <v>224661.75</v>
      </c>
      <c r="J58" s="59"/>
      <c r="K58" s="131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</row>
    <row r="59" spans="1:48" ht="12">
      <c r="A59" s="53"/>
      <c r="B59" s="53"/>
      <c r="C59" s="53" t="s">
        <v>21</v>
      </c>
      <c r="D59" s="53"/>
      <c r="E59" s="73">
        <f>+TB!D102</f>
        <v>56785.88</v>
      </c>
      <c r="F59" s="137">
        <f>+TB!D102</f>
        <v>56785.88</v>
      </c>
      <c r="G59" s="132"/>
      <c r="H59" s="81"/>
      <c r="I59" s="81">
        <f>+TB!N102</f>
        <v>671676.92</v>
      </c>
      <c r="J59" s="59"/>
      <c r="K59" s="131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</row>
    <row r="60" spans="1:48" ht="12">
      <c r="A60" s="53"/>
      <c r="B60" s="53"/>
      <c r="C60" s="53" t="s">
        <v>308</v>
      </c>
      <c r="D60" s="53"/>
      <c r="E60" s="59">
        <f>+TB!D51</f>
        <v>151.5</v>
      </c>
      <c r="F60" s="59"/>
      <c r="G60" s="59"/>
      <c r="H60" s="59"/>
      <c r="I60" s="73">
        <f>+TB!N51</f>
        <v>21304.06</v>
      </c>
      <c r="J60" s="59"/>
      <c r="K60" s="131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</row>
    <row r="61" spans="1:48" ht="12">
      <c r="A61" s="53"/>
      <c r="B61" s="53"/>
      <c r="C61" s="58" t="s">
        <v>409</v>
      </c>
      <c r="D61" s="53"/>
      <c r="E61" s="83">
        <f>SUM(E12:E60)</f>
        <v>1098671.93</v>
      </c>
      <c r="F61" s="59"/>
      <c r="G61" s="59"/>
      <c r="H61" s="59"/>
      <c r="I61" s="83">
        <f>SUM(I12:I60)</f>
        <v>6239435.880000001</v>
      </c>
      <c r="J61" s="73">
        <f>+TB!N102</f>
        <v>671676.92</v>
      </c>
      <c r="K61" s="131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</row>
    <row r="62" spans="1:48" ht="12">
      <c r="A62" s="53"/>
      <c r="B62" s="58" t="s">
        <v>251</v>
      </c>
      <c r="D62" s="53"/>
      <c r="E62" s="59"/>
      <c r="F62" s="59"/>
      <c r="G62" s="59"/>
      <c r="H62" s="59"/>
      <c r="I62" s="73"/>
      <c r="J62" s="73"/>
      <c r="K62" s="131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</row>
    <row r="63" spans="1:48" ht="12">
      <c r="A63" s="53"/>
      <c r="B63" s="53"/>
      <c r="C63" s="53" t="s">
        <v>357</v>
      </c>
      <c r="D63" s="53"/>
      <c r="E63" s="59">
        <f>+TB!D89-TB!G89</f>
        <v>0</v>
      </c>
      <c r="F63" s="132"/>
      <c r="G63" s="133"/>
      <c r="H63" s="62"/>
      <c r="I63" s="73">
        <f>+TB!N89-TB!Q89</f>
        <v>0</v>
      </c>
      <c r="J63" s="59"/>
      <c r="K63" s="131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</row>
    <row r="64" spans="1:48" ht="12">
      <c r="A64" s="53"/>
      <c r="B64" s="53"/>
      <c r="C64" s="53" t="s">
        <v>375</v>
      </c>
      <c r="D64" s="53"/>
      <c r="E64" s="59">
        <f>+TB!D90</f>
        <v>2736</v>
      </c>
      <c r="F64" s="81"/>
      <c r="G64" s="62"/>
      <c r="H64" s="62"/>
      <c r="I64" s="73">
        <f>+TB!N90</f>
        <v>23667.47</v>
      </c>
      <c r="J64" s="59"/>
      <c r="K64" s="131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</row>
    <row r="65" spans="1:48" ht="12">
      <c r="A65" s="53"/>
      <c r="B65" s="53"/>
      <c r="C65" s="53" t="s">
        <v>376</v>
      </c>
      <c r="D65" s="53"/>
      <c r="E65" s="59"/>
      <c r="F65" s="81"/>
      <c r="G65" s="62"/>
      <c r="H65" s="62"/>
      <c r="I65" s="73">
        <f>+TB!I91</f>
        <v>0</v>
      </c>
      <c r="J65" s="59"/>
      <c r="K65" s="131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</row>
    <row r="66" spans="1:48" ht="12">
      <c r="A66" s="53"/>
      <c r="B66" s="53"/>
      <c r="C66" s="53" t="s">
        <v>439</v>
      </c>
      <c r="D66" s="53"/>
      <c r="E66" s="59">
        <f>+TB!D92</f>
        <v>350</v>
      </c>
      <c r="F66" s="81"/>
      <c r="G66" s="62"/>
      <c r="H66" s="62"/>
      <c r="I66" s="73">
        <f>+TB!N92</f>
        <v>3045</v>
      </c>
      <c r="J66" s="59"/>
      <c r="K66" s="131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</row>
    <row r="67" spans="1:48" ht="12">
      <c r="A67" s="53"/>
      <c r="B67" s="53"/>
      <c r="C67" s="53" t="s">
        <v>442</v>
      </c>
      <c r="D67" s="53"/>
      <c r="E67" s="59">
        <f>+TB!D93</f>
        <v>1744</v>
      </c>
      <c r="F67" s="81"/>
      <c r="G67" s="62"/>
      <c r="H67" s="62"/>
      <c r="I67" s="73">
        <f>+TB!N93</f>
        <v>14027</v>
      </c>
      <c r="J67" s="59"/>
      <c r="K67" s="131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</row>
    <row r="68" spans="1:48" ht="12">
      <c r="A68" s="53"/>
      <c r="B68" s="53"/>
      <c r="C68" s="53" t="s">
        <v>455</v>
      </c>
      <c r="D68" s="53"/>
      <c r="E68" s="59">
        <f>+TB!D97</f>
        <v>0</v>
      </c>
      <c r="F68" s="81"/>
      <c r="G68" s="62"/>
      <c r="H68" s="62"/>
      <c r="I68" s="73">
        <f>+TB!N97</f>
        <v>0</v>
      </c>
      <c r="J68" s="59"/>
      <c r="K68" s="131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</row>
    <row r="69" spans="1:48" ht="12">
      <c r="A69" s="53"/>
      <c r="B69" s="53"/>
      <c r="C69" s="53" t="s">
        <v>452</v>
      </c>
      <c r="D69" s="53"/>
      <c r="E69" s="59">
        <f>+TB!D96</f>
        <v>0</v>
      </c>
      <c r="F69" s="81"/>
      <c r="G69" s="62"/>
      <c r="H69" s="62"/>
      <c r="I69" s="73">
        <f>+TB!N96</f>
        <v>0</v>
      </c>
      <c r="J69" s="59"/>
      <c r="K69" s="131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</row>
    <row r="70" spans="1:48" ht="12">
      <c r="A70" s="53"/>
      <c r="B70" s="53"/>
      <c r="C70" s="53" t="s">
        <v>448</v>
      </c>
      <c r="D70" s="53"/>
      <c r="E70" s="59">
        <f>+TB!D95</f>
        <v>0</v>
      </c>
      <c r="F70" s="81"/>
      <c r="G70" s="62"/>
      <c r="H70" s="62"/>
      <c r="I70" s="73">
        <f>+TB!N95</f>
        <v>0</v>
      </c>
      <c r="J70" s="59"/>
      <c r="K70" s="131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</row>
    <row r="71" spans="1:48" ht="12">
      <c r="A71" s="53"/>
      <c r="B71" s="53"/>
      <c r="C71" s="53" t="s">
        <v>458</v>
      </c>
      <c r="D71" s="53"/>
      <c r="E71" s="59">
        <f>+TB!D98</f>
        <v>0</v>
      </c>
      <c r="F71" s="81"/>
      <c r="G71" s="62"/>
      <c r="H71" s="62"/>
      <c r="I71" s="73">
        <f>+TB!N98</f>
        <v>1340</v>
      </c>
      <c r="J71" s="59"/>
      <c r="K71" s="131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</row>
    <row r="72" spans="1:48" ht="12">
      <c r="A72" s="53"/>
      <c r="B72" s="53"/>
      <c r="C72" s="53" t="s">
        <v>461</v>
      </c>
      <c r="D72" s="53"/>
      <c r="E72" s="59">
        <f>+TB!D99</f>
        <v>10256.4</v>
      </c>
      <c r="F72" s="81"/>
      <c r="G72" s="62"/>
      <c r="H72" s="62"/>
      <c r="I72" s="73">
        <f>+TB!N99</f>
        <v>132985.82</v>
      </c>
      <c r="J72" s="59"/>
      <c r="K72" s="131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</row>
    <row r="73" spans="1:48" ht="12">
      <c r="A73" s="53"/>
      <c r="B73" s="53"/>
      <c r="C73" s="53" t="s">
        <v>462</v>
      </c>
      <c r="D73" s="53"/>
      <c r="E73" s="59">
        <f>+TB!D100</f>
        <v>2678.03</v>
      </c>
      <c r="F73" s="81"/>
      <c r="G73" s="62"/>
      <c r="H73" s="62"/>
      <c r="I73" s="73">
        <f>+TB!N100</f>
        <v>91437.64</v>
      </c>
      <c r="J73" s="59"/>
      <c r="K73" s="131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</row>
    <row r="74" spans="1:48" ht="12">
      <c r="A74" s="53"/>
      <c r="B74" s="53"/>
      <c r="C74" s="53" t="s">
        <v>467</v>
      </c>
      <c r="D74" s="53"/>
      <c r="E74" s="59">
        <f>+TB!D101</f>
        <v>0</v>
      </c>
      <c r="F74" s="81"/>
      <c r="G74" s="62"/>
      <c r="H74" s="62"/>
      <c r="I74" s="73">
        <f>+TB!N101</f>
        <v>220</v>
      </c>
      <c r="J74" s="59"/>
      <c r="K74" s="131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</row>
    <row r="75" spans="1:48" ht="12">
      <c r="A75" s="70"/>
      <c r="B75" s="53"/>
      <c r="C75" s="138" t="s">
        <v>410</v>
      </c>
      <c r="D75" s="63" t="s">
        <v>8</v>
      </c>
      <c r="E75" s="134">
        <f>SUM(E63:E74)</f>
        <v>17764.43</v>
      </c>
      <c r="F75" s="132"/>
      <c r="G75" s="132"/>
      <c r="H75" s="63" t="s">
        <v>8</v>
      </c>
      <c r="I75" s="134">
        <f>SUM(I63:I74)</f>
        <v>266722.93</v>
      </c>
      <c r="J75" s="59"/>
      <c r="K75" s="131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</row>
    <row r="76" spans="1:48" ht="12">
      <c r="A76" s="58" t="s">
        <v>252</v>
      </c>
      <c r="B76" s="53"/>
      <c r="C76" s="58"/>
      <c r="D76" s="63"/>
      <c r="E76" s="76">
        <f>+E61+E75</f>
        <v>1116436.3599999999</v>
      </c>
      <c r="F76" s="132"/>
      <c r="G76" s="132"/>
      <c r="H76" s="63"/>
      <c r="I76" s="76">
        <f>+I61+I75</f>
        <v>6506158.8100000005</v>
      </c>
      <c r="J76" s="59"/>
      <c r="K76" s="131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</row>
    <row r="77" spans="1:48" ht="12">
      <c r="A77" s="58" t="s">
        <v>253</v>
      </c>
      <c r="B77" s="53"/>
      <c r="C77" s="58"/>
      <c r="D77" s="63" t="s">
        <v>8</v>
      </c>
      <c r="E77" s="76">
        <f>+E10-E76</f>
        <v>-444784.80999999994</v>
      </c>
      <c r="F77" s="132"/>
      <c r="G77" s="132"/>
      <c r="H77" s="63" t="s">
        <v>8</v>
      </c>
      <c r="I77" s="134">
        <f>+I10-I76</f>
        <v>1819903.339999999</v>
      </c>
      <c r="J77" s="59"/>
      <c r="K77" s="131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</row>
    <row r="78" spans="1:48" ht="12">
      <c r="A78" s="58" t="s">
        <v>411</v>
      </c>
      <c r="B78" s="53"/>
      <c r="C78" s="53"/>
      <c r="D78" s="53"/>
      <c r="E78" s="62"/>
      <c r="F78" s="53"/>
      <c r="G78" s="53"/>
      <c r="H78" s="53"/>
      <c r="I78" s="53"/>
      <c r="J78" s="59"/>
      <c r="K78" s="131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</row>
    <row r="79" spans="1:48" ht="12" customHeight="1">
      <c r="A79" s="53"/>
      <c r="B79" s="53" t="s">
        <v>361</v>
      </c>
      <c r="C79" s="53"/>
      <c r="D79" s="60"/>
      <c r="E79" s="62">
        <f>+TB!G106</f>
        <v>16927.21</v>
      </c>
      <c r="F79" s="66"/>
      <c r="G79" s="66"/>
      <c r="H79" s="60"/>
      <c r="I79" s="73">
        <f>+TB!Q106</f>
        <v>276031.86</v>
      </c>
      <c r="J79" s="133"/>
      <c r="K79" s="131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</row>
    <row r="80" spans="1:48" ht="12" customHeight="1">
      <c r="A80" s="53"/>
      <c r="B80" s="53" t="s">
        <v>362</v>
      </c>
      <c r="C80" s="53"/>
      <c r="D80" s="60"/>
      <c r="E80" s="62">
        <f>+TB!G103</f>
        <v>0</v>
      </c>
      <c r="F80" s="66"/>
      <c r="G80" s="66"/>
      <c r="H80" s="60"/>
      <c r="I80" s="73">
        <f>+TB!Q103</f>
        <v>7114.13</v>
      </c>
      <c r="J80" s="62"/>
      <c r="K80" s="131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</row>
    <row r="81" spans="1:48" ht="12" customHeight="1">
      <c r="A81" s="53"/>
      <c r="B81" s="54"/>
      <c r="C81" s="138" t="s">
        <v>17</v>
      </c>
      <c r="D81" s="60" t="s">
        <v>8</v>
      </c>
      <c r="E81" s="134">
        <f>SUM(E78:E80)</f>
        <v>16927.21</v>
      </c>
      <c r="F81" s="132"/>
      <c r="G81" s="132"/>
      <c r="H81" s="60" t="s">
        <v>8</v>
      </c>
      <c r="I81" s="72">
        <f>SUM(I79:I80)</f>
        <v>283145.99</v>
      </c>
      <c r="J81" s="62"/>
      <c r="K81" s="131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</row>
    <row r="82" spans="1:48" ht="13.5" customHeight="1">
      <c r="A82" s="138" t="s">
        <v>463</v>
      </c>
      <c r="B82" s="58"/>
      <c r="C82" s="138"/>
      <c r="D82" s="63"/>
      <c r="E82" s="75">
        <f>+E77+E81</f>
        <v>-427857.5999999999</v>
      </c>
      <c r="F82" s="139"/>
      <c r="G82" s="139"/>
      <c r="H82" s="63"/>
      <c r="I82" s="75">
        <f>+I77+I81</f>
        <v>2103049.329999999</v>
      </c>
      <c r="J82" s="59"/>
      <c r="K82" s="14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</row>
    <row r="83" spans="1:48" ht="12">
      <c r="A83" s="53"/>
      <c r="B83" s="53" t="s">
        <v>412</v>
      </c>
      <c r="C83" s="53"/>
      <c r="D83" s="60"/>
      <c r="E83" s="62">
        <f>+TB!D105</f>
        <v>114446.73</v>
      </c>
      <c r="F83" s="66"/>
      <c r="G83" s="66"/>
      <c r="H83" s="60"/>
      <c r="I83" s="73">
        <f>+TB!N105</f>
        <v>1390079.17</v>
      </c>
      <c r="J83" s="76"/>
      <c r="K83" s="131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</row>
    <row r="84" spans="1:48" ht="13.5" customHeight="1">
      <c r="A84" s="58" t="s">
        <v>420</v>
      </c>
      <c r="B84" s="53"/>
      <c r="C84" s="58"/>
      <c r="D84" s="63"/>
      <c r="E84" s="59">
        <f>+E77+E81-E83</f>
        <v>-542304.33</v>
      </c>
      <c r="F84" s="66"/>
      <c r="G84" s="66"/>
      <c r="H84" s="63"/>
      <c r="I84" s="59">
        <f>+I82-I83</f>
        <v>712970.1599999992</v>
      </c>
      <c r="J84" s="62"/>
      <c r="K84" s="131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</row>
    <row r="85" spans="1:48" ht="12">
      <c r="A85" s="53"/>
      <c r="B85" s="53"/>
      <c r="C85" s="53"/>
      <c r="D85" s="53"/>
      <c r="E85" s="59"/>
      <c r="F85" s="53"/>
      <c r="G85" s="53"/>
      <c r="H85" s="53"/>
      <c r="I85" s="53"/>
      <c r="J85" s="59"/>
      <c r="K85" s="141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</row>
    <row r="86" spans="1:48" ht="12">
      <c r="A86" s="53" t="s">
        <v>254</v>
      </c>
      <c r="B86" s="53"/>
      <c r="C86" s="53"/>
      <c r="D86" s="53"/>
      <c r="E86" s="62">
        <v>0</v>
      </c>
      <c r="F86" s="133"/>
      <c r="G86" s="133"/>
      <c r="H86" s="62"/>
      <c r="I86" s="73">
        <f>+E86</f>
        <v>0</v>
      </c>
      <c r="J86" s="76"/>
      <c r="K86" s="131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</row>
    <row r="87" spans="1:48" ht="12">
      <c r="A87" s="53"/>
      <c r="B87" s="53"/>
      <c r="C87" s="53"/>
      <c r="D87" s="53"/>
      <c r="E87" s="62" t="s">
        <v>23</v>
      </c>
      <c r="F87" s="68"/>
      <c r="G87" s="68"/>
      <c r="H87" s="68"/>
      <c r="I87" s="53"/>
      <c r="J87" s="59"/>
      <c r="K87" s="131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</row>
    <row r="88" spans="1:48" ht="12.75" thickBot="1">
      <c r="A88" s="58" t="s">
        <v>255</v>
      </c>
      <c r="B88" s="53"/>
      <c r="C88" s="58"/>
      <c r="D88" s="63" t="s">
        <v>8</v>
      </c>
      <c r="E88" s="142">
        <f>+E84-E86</f>
        <v>-542304.33</v>
      </c>
      <c r="F88" s="143"/>
      <c r="G88" s="143"/>
      <c r="H88" s="63" t="s">
        <v>8</v>
      </c>
      <c r="I88" s="142">
        <f>+I84-I86</f>
        <v>712970.1599999992</v>
      </c>
      <c r="J88" s="59"/>
      <c r="K88" s="131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</row>
    <row r="89" spans="1:48" ht="12.75" thickTop="1">
      <c r="A89" s="58"/>
      <c r="B89" s="53"/>
      <c r="C89" s="58"/>
      <c r="D89" s="63"/>
      <c r="E89" s="4">
        <f>+TB!M109</f>
        <v>-542304.33</v>
      </c>
      <c r="F89" s="4"/>
      <c r="G89" s="4"/>
      <c r="H89" s="5"/>
      <c r="I89" s="4">
        <f>+TB!S109</f>
        <v>712970.1599999964</v>
      </c>
      <c r="J89" s="76"/>
      <c r="K89" s="131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</row>
    <row r="90" spans="1:48" ht="12">
      <c r="A90" s="58"/>
      <c r="B90" s="53"/>
      <c r="C90" s="58"/>
      <c r="D90" s="63"/>
      <c r="E90" s="4">
        <f>+E89-E88</f>
        <v>0</v>
      </c>
      <c r="F90" s="4"/>
      <c r="G90" s="4"/>
      <c r="H90" s="5"/>
      <c r="I90" s="4">
        <f>+I89-I88</f>
        <v>-2.7939677238464355E-09</v>
      </c>
      <c r="J90" s="59"/>
      <c r="K90" s="131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</row>
    <row r="91" spans="1:48" ht="12">
      <c r="A91" s="58"/>
      <c r="B91" s="53"/>
      <c r="C91" s="58"/>
      <c r="D91" s="63"/>
      <c r="E91" s="81"/>
      <c r="F91" s="81"/>
      <c r="G91" s="81"/>
      <c r="H91" s="63"/>
      <c r="I91" s="81"/>
      <c r="J91" s="59"/>
      <c r="K91" s="131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</row>
    <row r="92" spans="1:48" ht="12">
      <c r="A92" s="58"/>
      <c r="B92" s="53"/>
      <c r="C92" s="58"/>
      <c r="D92" s="63"/>
      <c r="E92" s="81"/>
      <c r="F92" s="81"/>
      <c r="G92" s="81"/>
      <c r="H92" s="63"/>
      <c r="I92" s="81"/>
      <c r="J92" s="59"/>
      <c r="K92" s="131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</row>
    <row r="93" spans="1:48" ht="12">
      <c r="A93" s="58"/>
      <c r="B93" s="53"/>
      <c r="C93" s="58"/>
      <c r="D93" s="63"/>
      <c r="E93" s="81"/>
      <c r="F93" s="81"/>
      <c r="G93" s="81"/>
      <c r="H93" s="63"/>
      <c r="I93" s="81"/>
      <c r="J93" s="59"/>
      <c r="K93" s="131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</row>
    <row r="94" spans="1:48" ht="12">
      <c r="A94" s="58"/>
      <c r="B94" s="53"/>
      <c r="C94" s="58"/>
      <c r="D94" s="63"/>
      <c r="E94" s="81"/>
      <c r="F94" s="81"/>
      <c r="G94" s="81"/>
      <c r="H94" s="63"/>
      <c r="I94" s="81"/>
      <c r="J94" s="144"/>
      <c r="K94" s="131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</row>
    <row r="95" spans="1:48" ht="12.75" customHeight="1">
      <c r="A95" s="58"/>
      <c r="B95" s="53"/>
      <c r="C95" s="58"/>
      <c r="D95" s="63"/>
      <c r="E95" s="81"/>
      <c r="F95" s="81"/>
      <c r="G95" s="81"/>
      <c r="H95" s="63"/>
      <c r="I95" s="81"/>
      <c r="J95" s="81"/>
      <c r="K95" s="131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</row>
    <row r="96" spans="1:48" ht="15" customHeight="1">
      <c r="A96" s="58"/>
      <c r="B96" s="53"/>
      <c r="C96" s="58"/>
      <c r="D96" s="63"/>
      <c r="E96" s="81"/>
      <c r="F96" s="81"/>
      <c r="G96" s="81"/>
      <c r="H96" s="63"/>
      <c r="I96" s="81"/>
      <c r="J96" s="59"/>
      <c r="K96" s="131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</row>
    <row r="97" spans="1:48" ht="12.75" customHeight="1">
      <c r="A97" s="58"/>
      <c r="B97" s="53"/>
      <c r="C97" s="58"/>
      <c r="D97" s="63"/>
      <c r="E97" s="81"/>
      <c r="F97" s="81"/>
      <c r="G97" s="81"/>
      <c r="H97" s="63"/>
      <c r="I97" s="81"/>
      <c r="J97" s="59"/>
      <c r="K97" s="131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</row>
    <row r="98" spans="1:48" ht="12">
      <c r="A98" s="58"/>
      <c r="B98" s="53"/>
      <c r="C98" s="58"/>
      <c r="D98" s="63"/>
      <c r="E98" s="81"/>
      <c r="F98" s="81"/>
      <c r="G98" s="81"/>
      <c r="H98" s="63"/>
      <c r="I98" s="81"/>
      <c r="J98" s="59"/>
      <c r="K98" s="131"/>
      <c r="L98" s="135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</row>
    <row r="99" spans="1:48" ht="12">
      <c r="A99" s="53"/>
      <c r="B99" s="53"/>
      <c r="C99" s="53"/>
      <c r="D99" s="53"/>
      <c r="E99" s="53"/>
      <c r="F99" s="53"/>
      <c r="G99" s="53"/>
      <c r="H99" s="53"/>
      <c r="I99" s="59"/>
      <c r="J99" s="59"/>
      <c r="K99" s="131"/>
      <c r="L99" s="135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</row>
    <row r="100" spans="1:48" ht="14.25" customHeight="1">
      <c r="A100" s="53" t="s">
        <v>256</v>
      </c>
      <c r="B100" s="53"/>
      <c r="C100" s="53"/>
      <c r="D100" s="53"/>
      <c r="E100" s="53"/>
      <c r="F100" s="53"/>
      <c r="G100" s="53"/>
      <c r="H100" s="53"/>
      <c r="I100" s="53"/>
      <c r="J100" s="59"/>
      <c r="K100" s="131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</row>
    <row r="101" spans="1:48" ht="12">
      <c r="A101" s="53"/>
      <c r="B101" s="53"/>
      <c r="C101" s="53"/>
      <c r="D101" s="53"/>
      <c r="E101" s="53"/>
      <c r="F101" s="53"/>
      <c r="G101" s="53"/>
      <c r="H101" s="53"/>
      <c r="I101" s="53"/>
      <c r="J101" s="59"/>
      <c r="K101" s="131"/>
      <c r="L101" s="135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</row>
    <row r="102" spans="1:48" ht="13.5" customHeight="1">
      <c r="A102" s="53"/>
      <c r="B102" s="53"/>
      <c r="C102" s="53"/>
      <c r="D102" s="59"/>
      <c r="E102" s="59"/>
      <c r="F102" s="59"/>
      <c r="G102" s="59"/>
      <c r="H102" s="53"/>
      <c r="I102" s="53"/>
      <c r="J102" s="83"/>
      <c r="K102" s="131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</row>
    <row r="103" spans="1:48" ht="12">
      <c r="A103" s="138" t="s">
        <v>257</v>
      </c>
      <c r="B103" s="53"/>
      <c r="C103" s="53"/>
      <c r="D103" s="53"/>
      <c r="E103" s="138"/>
      <c r="F103" s="138"/>
      <c r="G103" s="138"/>
      <c r="H103" s="53"/>
      <c r="I103" s="53"/>
      <c r="J103" s="59"/>
      <c r="K103" s="131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</row>
    <row r="104" spans="1:48" ht="12">
      <c r="A104" s="65" t="s">
        <v>258</v>
      </c>
      <c r="B104" s="53"/>
      <c r="C104" s="53"/>
      <c r="D104" s="53"/>
      <c r="E104" s="53"/>
      <c r="F104" s="54"/>
      <c r="G104" s="54"/>
      <c r="H104" s="53"/>
      <c r="I104" s="53"/>
      <c r="J104" s="133"/>
      <c r="K104" s="131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</row>
    <row r="105" spans="1:48" ht="12.75" customHeight="1">
      <c r="A105" s="53"/>
      <c r="B105" s="53"/>
      <c r="C105" s="53"/>
      <c r="D105" s="68"/>
      <c r="E105" s="68"/>
      <c r="F105" s="68"/>
      <c r="G105" s="68"/>
      <c r="H105" s="68"/>
      <c r="I105" s="68"/>
      <c r="J105" s="62"/>
      <c r="K105" s="131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</row>
    <row r="106" spans="1:48" ht="12.75" thickBot="1">
      <c r="A106" s="53"/>
      <c r="B106" s="53"/>
      <c r="C106" s="53"/>
      <c r="D106" s="53"/>
      <c r="E106" s="53"/>
      <c r="F106" s="53"/>
      <c r="G106" s="68"/>
      <c r="H106" s="68"/>
      <c r="I106" s="68"/>
      <c r="J106" s="142"/>
      <c r="K106" s="131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</row>
    <row r="107" spans="1:48" ht="12.75" thickTop="1">
      <c r="A107" s="53"/>
      <c r="B107" s="53"/>
      <c r="C107" s="53"/>
      <c r="D107" s="53" t="s">
        <v>259</v>
      </c>
      <c r="E107" s="53"/>
      <c r="F107" s="53"/>
      <c r="G107" s="53"/>
      <c r="H107" s="53"/>
      <c r="I107" s="53"/>
      <c r="J107" s="74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</row>
    <row r="108" spans="1:48" ht="15" customHeight="1">
      <c r="A108" s="53"/>
      <c r="B108" s="53"/>
      <c r="C108" s="53"/>
      <c r="D108" s="53"/>
      <c r="E108" s="53"/>
      <c r="F108" s="53"/>
      <c r="G108" s="54"/>
      <c r="H108" s="54"/>
      <c r="I108" s="54"/>
      <c r="J108" s="74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</row>
    <row r="109" spans="1:48" ht="15" customHeight="1">
      <c r="A109" s="53"/>
      <c r="B109" s="53"/>
      <c r="C109" s="53"/>
      <c r="D109" s="53"/>
      <c r="E109" s="53"/>
      <c r="F109" s="53"/>
      <c r="G109" s="54"/>
      <c r="H109" s="54"/>
      <c r="I109" s="54"/>
      <c r="J109" s="74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</row>
    <row r="110" spans="1:48" ht="15" customHeight="1">
      <c r="A110" s="53"/>
      <c r="B110" s="53"/>
      <c r="C110" s="145"/>
      <c r="D110" s="138" t="s">
        <v>290</v>
      </c>
      <c r="E110" s="53"/>
      <c r="F110" s="53"/>
      <c r="G110" s="53"/>
      <c r="H110" s="53"/>
      <c r="I110" s="53"/>
      <c r="J110" s="74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</row>
    <row r="111" spans="1:48" ht="15" customHeight="1">
      <c r="A111" s="53"/>
      <c r="B111" s="53"/>
      <c r="C111" s="145"/>
      <c r="D111" s="53"/>
      <c r="E111" s="54" t="s">
        <v>260</v>
      </c>
      <c r="F111" s="53"/>
      <c r="G111" s="53"/>
      <c r="H111" s="53"/>
      <c r="I111" s="53"/>
      <c r="J111" s="74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</row>
    <row r="112" spans="3:48" ht="15" customHeight="1">
      <c r="C112" s="146"/>
      <c r="J112" s="74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</row>
    <row r="113" spans="10:48" ht="12.75" customHeight="1">
      <c r="J113" s="74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</row>
    <row r="114" spans="3:48" ht="12">
      <c r="C114" s="147"/>
      <c r="J114" s="74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</row>
    <row r="115" spans="10:48" ht="2.25" customHeight="1">
      <c r="J115" s="74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</row>
    <row r="116" spans="10:48" ht="12">
      <c r="J116" s="74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</row>
    <row r="117" spans="10:48" ht="4.5" customHeight="1">
      <c r="J117" s="53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</row>
    <row r="118" spans="10:48" ht="12">
      <c r="J118" s="53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</row>
    <row r="119" spans="10:48" ht="12">
      <c r="J119" s="53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</row>
    <row r="120" spans="10:48" ht="12">
      <c r="J120" s="53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</row>
    <row r="121" spans="10:48" ht="12">
      <c r="J121" s="53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</row>
    <row r="122" spans="10:48" ht="12">
      <c r="J122" s="53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</row>
    <row r="123" spans="10:48" ht="12">
      <c r="J123" s="68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</row>
    <row r="124" spans="10:48" ht="12">
      <c r="J124" s="68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</row>
    <row r="125" spans="10:48" ht="12">
      <c r="J125" s="53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</row>
    <row r="126" spans="10:48" ht="12">
      <c r="J126" s="54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</row>
    <row r="127" spans="10:48" ht="12">
      <c r="J127" s="54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</row>
    <row r="128" spans="10:48" ht="12">
      <c r="J128" s="53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</row>
    <row r="129" spans="10:48" ht="12">
      <c r="J129" s="53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</row>
    <row r="130" spans="11:48" ht="12">
      <c r="K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</row>
    <row r="131" spans="11:48" ht="12">
      <c r="K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</row>
    <row r="132" spans="10:48" ht="12">
      <c r="J132" s="148" t="s">
        <v>261</v>
      </c>
      <c r="K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</row>
    <row r="133" spans="11:50" ht="12">
      <c r="K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</row>
    <row r="134" spans="11:50" ht="12">
      <c r="K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</row>
    <row r="135" spans="11:50" ht="12"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</row>
    <row r="136" spans="11:50" ht="12"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</row>
    <row r="137" spans="11:50" ht="12"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</row>
    <row r="138" spans="11:50" ht="12"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</row>
    <row r="139" spans="11:50" ht="12"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</row>
    <row r="140" spans="11:48" ht="12"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</row>
    <row r="141" spans="11:48" ht="12"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</row>
    <row r="142" spans="11:48" ht="12"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</row>
    <row r="143" spans="11:48" ht="12"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</row>
    <row r="144" spans="11:48" ht="12"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</row>
    <row r="145" spans="11:48" ht="12"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</row>
    <row r="146" spans="11:48" ht="12"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</row>
    <row r="147" spans="11:48" ht="12"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</row>
    <row r="148" spans="11:48" ht="12"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</row>
    <row r="149" spans="11:48" ht="12"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</row>
    <row r="150" spans="11:48" ht="12"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</row>
    <row r="151" spans="11:48" ht="12"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</row>
    <row r="152" spans="11:48" ht="12"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</row>
    <row r="153" spans="11:48" ht="12"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</row>
    <row r="154" spans="11:48" ht="12"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</row>
    <row r="155" spans="11:48" ht="12"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</row>
    <row r="156" spans="11:48" ht="12"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</row>
    <row r="157" spans="11:48" ht="12"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</row>
    <row r="158" spans="11:48" ht="12"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</row>
    <row r="159" spans="11:48" ht="12"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</row>
    <row r="160" spans="11:48" ht="12"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</row>
    <row r="161" spans="11:48" ht="12"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</row>
    <row r="162" spans="11:48" ht="12"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</row>
    <row r="163" spans="11:48" ht="12"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</row>
    <row r="164" spans="11:48" ht="12"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</row>
    <row r="165" spans="11:48" ht="12"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</row>
    <row r="166" spans="11:48" ht="12"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</row>
    <row r="167" spans="11:48" ht="12"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</row>
    <row r="168" spans="11:48" ht="12"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</row>
    <row r="169" spans="11:48" ht="12"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</row>
    <row r="170" spans="11:48" ht="12"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</row>
    <row r="171" spans="11:48" ht="12"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</row>
    <row r="172" spans="11:48" ht="12"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</row>
    <row r="173" spans="11:48" ht="12"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</row>
    <row r="174" spans="11:48" ht="12"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</row>
    <row r="175" spans="11:48" ht="12"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</row>
    <row r="176" spans="11:48" ht="12"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</row>
    <row r="177" spans="11:48" ht="12"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</row>
    <row r="178" spans="11:48" ht="12"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</row>
    <row r="179" spans="12:48" ht="12"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</row>
    <row r="180" spans="12:48" ht="12"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</row>
    <row r="181" spans="12:48" ht="12"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</row>
    <row r="182" spans="12:48" ht="12"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</row>
    <row r="183" spans="12:48" ht="12"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</row>
    <row r="184" spans="12:48" ht="12"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</row>
    <row r="185" spans="12:48" ht="12"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</row>
    <row r="186" spans="12:48" ht="12"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</row>
    <row r="187" spans="12:48" ht="12"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</row>
    <row r="188" spans="12:48" ht="12"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</row>
    <row r="189" spans="12:48" ht="12"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</row>
    <row r="190" spans="12:48" ht="12"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E94" sqref="E94:E95"/>
    </sheetView>
  </sheetViews>
  <sheetFormatPr defaultColWidth="9.140625" defaultRowHeight="12.75"/>
  <cols>
    <col min="1" max="1" width="2.8515625" style="52" customWidth="1"/>
    <col min="2" max="2" width="2.00390625" style="52" customWidth="1"/>
    <col min="3" max="3" width="32.57421875" style="52" customWidth="1"/>
    <col min="4" max="4" width="2.28125" style="52" customWidth="1"/>
    <col min="5" max="5" width="13.140625" style="52" customWidth="1"/>
    <col min="6" max="6" width="3.57421875" style="52" customWidth="1"/>
    <col min="7" max="7" width="15.8515625" style="52" customWidth="1"/>
    <col min="8" max="8" width="2.7109375" style="52" customWidth="1"/>
    <col min="9" max="9" width="13.8515625" style="52" customWidth="1"/>
    <col min="10" max="10" width="13.28125" style="52" customWidth="1"/>
    <col min="11" max="11" width="16.57421875" style="52" customWidth="1"/>
    <col min="12" max="16384" width="9.140625" style="52" customWidth="1"/>
  </cols>
  <sheetData>
    <row r="1" spans="1:9" ht="22.5" customHeight="1">
      <c r="A1" s="211" t="str">
        <f>+'[1]REVeXP'!A1</f>
        <v>BACOLOD WATER DISTRICT</v>
      </c>
      <c r="B1" s="211"/>
      <c r="C1" s="211"/>
      <c r="D1" s="211"/>
      <c r="E1" s="211"/>
      <c r="F1" s="211"/>
      <c r="G1" s="211"/>
      <c r="H1" s="211"/>
      <c r="I1" s="211"/>
    </row>
    <row r="2" spans="1:9" ht="13.5">
      <c r="A2" s="212" t="s">
        <v>98</v>
      </c>
      <c r="B2" s="212"/>
      <c r="C2" s="212"/>
      <c r="D2" s="212"/>
      <c r="E2" s="212"/>
      <c r="F2" s="212"/>
      <c r="G2" s="212"/>
      <c r="H2" s="212"/>
      <c r="I2" s="212"/>
    </row>
    <row r="3" spans="1:9" ht="12">
      <c r="A3" s="53"/>
      <c r="B3" s="53"/>
      <c r="C3" s="54"/>
      <c r="D3" s="55" t="s">
        <v>249</v>
      </c>
      <c r="E3" s="56"/>
      <c r="F3" s="56" t="str">
        <f>+TB!C2</f>
        <v> 'DECEMBER 2012</v>
      </c>
      <c r="G3" s="54"/>
      <c r="H3" s="54"/>
      <c r="I3" s="54"/>
    </row>
    <row r="4" spans="1:9" ht="12">
      <c r="A4" s="53"/>
      <c r="B4" s="53"/>
      <c r="C4" s="53"/>
      <c r="D4" s="53"/>
      <c r="E4" s="53"/>
      <c r="F4" s="53"/>
      <c r="G4" s="53"/>
      <c r="H4" s="53"/>
      <c r="I4" s="53"/>
    </row>
    <row r="5" spans="1:9" ht="12">
      <c r="A5" s="53"/>
      <c r="B5" s="53"/>
      <c r="C5" s="53"/>
      <c r="D5" s="53"/>
      <c r="E5" s="57" t="s">
        <v>1</v>
      </c>
      <c r="F5" s="53"/>
      <c r="G5" s="57" t="s">
        <v>2</v>
      </c>
      <c r="H5" s="53"/>
      <c r="I5" s="57" t="s">
        <v>250</v>
      </c>
    </row>
    <row r="6" spans="1:9" ht="12">
      <c r="A6" s="58" t="s">
        <v>262</v>
      </c>
      <c r="B6" s="58"/>
      <c r="C6" s="58"/>
      <c r="D6" s="53"/>
      <c r="E6" s="59"/>
      <c r="F6" s="53"/>
      <c r="G6" s="58"/>
      <c r="H6" s="53"/>
      <c r="I6" s="58"/>
    </row>
    <row r="7" spans="1:11" ht="12">
      <c r="A7" s="53"/>
      <c r="B7" s="53"/>
      <c r="C7" s="53" t="s">
        <v>263</v>
      </c>
      <c r="D7" s="60" t="s">
        <v>8</v>
      </c>
      <c r="E7" s="59">
        <v>725112.9</v>
      </c>
      <c r="F7" s="53"/>
      <c r="G7" s="59">
        <v>7474369.77</v>
      </c>
      <c r="H7" s="60"/>
      <c r="I7" s="59">
        <f aca="true" t="shared" si="0" ref="I7:I12">SUM(E7:G7)</f>
        <v>8199482.67</v>
      </c>
      <c r="K7" s="61"/>
    </row>
    <row r="8" spans="1:9" ht="12">
      <c r="A8" s="53"/>
      <c r="B8" s="53"/>
      <c r="C8" s="53" t="s">
        <v>362</v>
      </c>
      <c r="D8" s="60"/>
      <c r="E8" s="59"/>
      <c r="F8" s="60"/>
      <c r="G8" s="59">
        <v>7037.44</v>
      </c>
      <c r="H8" s="60"/>
      <c r="I8" s="59">
        <f t="shared" si="0"/>
        <v>7037.44</v>
      </c>
    </row>
    <row r="9" spans="1:9" ht="12">
      <c r="A9" s="53"/>
      <c r="B9" s="53"/>
      <c r="C9" s="53" t="s">
        <v>479</v>
      </c>
      <c r="D9" s="60"/>
      <c r="E9" s="59"/>
      <c r="F9" s="60"/>
      <c r="G9" s="59"/>
      <c r="H9" s="60"/>
      <c r="I9" s="59">
        <f t="shared" si="0"/>
        <v>0</v>
      </c>
    </row>
    <row r="10" spans="1:9" ht="12">
      <c r="A10" s="53"/>
      <c r="B10" s="53"/>
      <c r="C10" s="53" t="s">
        <v>361</v>
      </c>
      <c r="D10" s="60"/>
      <c r="E10" s="59"/>
      <c r="F10" s="60"/>
      <c r="G10" s="59">
        <v>2699.76</v>
      </c>
      <c r="H10" s="60"/>
      <c r="I10" s="59">
        <f t="shared" si="0"/>
        <v>2699.76</v>
      </c>
    </row>
    <row r="11" spans="1:9" ht="12">
      <c r="A11" s="53"/>
      <c r="B11" s="53"/>
      <c r="C11" s="53" t="s">
        <v>333</v>
      </c>
      <c r="D11" s="60"/>
      <c r="E11" s="59">
        <v>1800</v>
      </c>
      <c r="F11" s="60"/>
      <c r="G11" s="59">
        <v>25130</v>
      </c>
      <c r="H11" s="60"/>
      <c r="I11" s="59">
        <f t="shared" si="0"/>
        <v>26930</v>
      </c>
    </row>
    <row r="12" spans="1:9" ht="12">
      <c r="A12" s="53"/>
      <c r="B12" s="53"/>
      <c r="C12" s="53" t="s">
        <v>264</v>
      </c>
      <c r="D12" s="53"/>
      <c r="E12" s="62">
        <v>61837.05</v>
      </c>
      <c r="F12" s="62"/>
      <c r="G12" s="59">
        <v>633766.75</v>
      </c>
      <c r="H12" s="62"/>
      <c r="I12" s="62">
        <f t="shared" si="0"/>
        <v>695603.8</v>
      </c>
    </row>
    <row r="13" spans="1:9" ht="12">
      <c r="A13" s="53"/>
      <c r="B13" s="53"/>
      <c r="C13" s="53" t="s">
        <v>503</v>
      </c>
      <c r="D13" s="53"/>
      <c r="E13" s="62"/>
      <c r="F13" s="62"/>
      <c r="G13" s="59">
        <v>100</v>
      </c>
      <c r="H13" s="62"/>
      <c r="I13" s="62">
        <f aca="true" t="shared" si="1" ref="I13:I20">+G13+E13</f>
        <v>100</v>
      </c>
    </row>
    <row r="14" spans="1:9" ht="12">
      <c r="A14" s="53"/>
      <c r="B14" s="53"/>
      <c r="C14" s="53" t="s">
        <v>265</v>
      </c>
      <c r="D14" s="53"/>
      <c r="E14" s="62">
        <v>1111.4</v>
      </c>
      <c r="F14" s="62"/>
      <c r="G14" s="59">
        <v>6973.84</v>
      </c>
      <c r="H14" s="62"/>
      <c r="I14" s="62">
        <f>+E14+G14</f>
        <v>8085.24</v>
      </c>
    </row>
    <row r="15" spans="1:9" ht="12">
      <c r="A15" s="53"/>
      <c r="B15" s="53"/>
      <c r="C15" s="53" t="s">
        <v>301</v>
      </c>
      <c r="D15" s="53"/>
      <c r="E15" s="62">
        <v>595</v>
      </c>
      <c r="F15" s="62"/>
      <c r="G15" s="59"/>
      <c r="H15" s="62"/>
      <c r="I15" s="62">
        <f t="shared" si="1"/>
        <v>595</v>
      </c>
    </row>
    <row r="16" spans="1:9" ht="12">
      <c r="A16" s="53"/>
      <c r="B16" s="53"/>
      <c r="C16" s="53" t="s">
        <v>495</v>
      </c>
      <c r="D16" s="53"/>
      <c r="E16" s="62"/>
      <c r="F16" s="62"/>
      <c r="G16" s="59">
        <v>35</v>
      </c>
      <c r="H16" s="62"/>
      <c r="I16" s="62">
        <f t="shared" si="1"/>
        <v>35</v>
      </c>
    </row>
    <row r="17" spans="1:9" ht="12">
      <c r="A17" s="53"/>
      <c r="B17" s="53"/>
      <c r="C17" s="53" t="s">
        <v>425</v>
      </c>
      <c r="D17" s="53"/>
      <c r="E17" s="62">
        <v>100</v>
      </c>
      <c r="F17" s="62"/>
      <c r="G17" s="59">
        <v>1900</v>
      </c>
      <c r="H17" s="62"/>
      <c r="I17" s="62">
        <f t="shared" si="1"/>
        <v>2000</v>
      </c>
    </row>
    <row r="18" spans="1:9" ht="12">
      <c r="A18" s="53"/>
      <c r="B18" s="53"/>
      <c r="C18" s="53" t="s">
        <v>500</v>
      </c>
      <c r="D18" s="53"/>
      <c r="E18" s="62"/>
      <c r="F18" s="62"/>
      <c r="G18" s="59">
        <v>400</v>
      </c>
      <c r="H18" s="62"/>
      <c r="I18" s="62">
        <f t="shared" si="1"/>
        <v>400</v>
      </c>
    </row>
    <row r="19" spans="1:9" ht="12">
      <c r="A19" s="53"/>
      <c r="B19" s="53"/>
      <c r="C19" s="53" t="s">
        <v>505</v>
      </c>
      <c r="D19" s="53"/>
      <c r="E19" s="62"/>
      <c r="F19" s="62"/>
      <c r="G19" s="59">
        <v>6400</v>
      </c>
      <c r="H19" s="62"/>
      <c r="I19" s="62">
        <f t="shared" si="1"/>
        <v>6400</v>
      </c>
    </row>
    <row r="20" spans="1:9" ht="12">
      <c r="A20" s="53"/>
      <c r="B20" s="53"/>
      <c r="C20" s="53" t="s">
        <v>483</v>
      </c>
      <c r="D20" s="53"/>
      <c r="E20" s="62"/>
      <c r="F20" s="62"/>
      <c r="G20" s="59"/>
      <c r="H20" s="62"/>
      <c r="I20" s="62">
        <f t="shared" si="1"/>
        <v>0</v>
      </c>
    </row>
    <row r="21" spans="1:9" ht="12">
      <c r="A21" s="58" t="s">
        <v>266</v>
      </c>
      <c r="B21" s="58"/>
      <c r="C21" s="58"/>
      <c r="D21" s="63" t="s">
        <v>8</v>
      </c>
      <c r="E21" s="64">
        <f>SUM(E7:E20)</f>
        <v>790556.3500000001</v>
      </c>
      <c r="F21" s="63" t="s">
        <v>8</v>
      </c>
      <c r="G21" s="64">
        <f>SUM(G7:G20)</f>
        <v>8158812.56</v>
      </c>
      <c r="H21" s="63" t="s">
        <v>8</v>
      </c>
      <c r="I21" s="64">
        <f>SUM(I7:I20)</f>
        <v>8949368.91</v>
      </c>
    </row>
    <row r="22" spans="1:10" ht="12">
      <c r="A22" s="53"/>
      <c r="B22" s="53"/>
      <c r="C22" s="53"/>
      <c r="D22" s="53"/>
      <c r="E22" s="59"/>
      <c r="F22" s="53"/>
      <c r="G22" s="59"/>
      <c r="H22" s="53"/>
      <c r="I22" s="59"/>
      <c r="J22" s="61">
        <f>+G21+E21</f>
        <v>8949368.91</v>
      </c>
    </row>
    <row r="23" spans="1:9" ht="12">
      <c r="A23" s="58" t="s">
        <v>267</v>
      </c>
      <c r="B23" s="58"/>
      <c r="C23" s="58"/>
      <c r="D23" s="53"/>
      <c r="E23" s="59"/>
      <c r="F23" s="53"/>
      <c r="G23" s="59"/>
      <c r="H23" s="53"/>
      <c r="I23" s="59"/>
    </row>
    <row r="24" spans="1:9" ht="12">
      <c r="A24" s="65"/>
      <c r="C24" s="65" t="s">
        <v>18</v>
      </c>
      <c r="D24" s="53"/>
      <c r="E24" s="59">
        <v>87458.23</v>
      </c>
      <c r="F24" s="66"/>
      <c r="G24" s="59">
        <v>887516.21</v>
      </c>
      <c r="H24" s="66"/>
      <c r="I24" s="59">
        <f aca="true" t="shared" si="2" ref="I24:I84">SUM(E24:G24)</f>
        <v>974974.44</v>
      </c>
    </row>
    <row r="25" spans="1:9" ht="12">
      <c r="A25" s="53"/>
      <c r="C25" s="53" t="s">
        <v>433</v>
      </c>
      <c r="D25" s="53"/>
      <c r="E25" s="59">
        <v>2690</v>
      </c>
      <c r="F25" s="59"/>
      <c r="G25" s="59">
        <v>8290</v>
      </c>
      <c r="H25" s="59"/>
      <c r="I25" s="59">
        <f t="shared" si="2"/>
        <v>10980</v>
      </c>
    </row>
    <row r="26" spans="1:11" ht="12">
      <c r="A26" s="53"/>
      <c r="B26" s="67"/>
      <c r="C26" s="53" t="s">
        <v>314</v>
      </c>
      <c r="D26" s="53"/>
      <c r="E26" s="59">
        <v>121750.5</v>
      </c>
      <c r="F26" s="59"/>
      <c r="G26" s="59">
        <v>157911.25</v>
      </c>
      <c r="H26" s="59"/>
      <c r="I26" s="59">
        <f t="shared" si="2"/>
        <v>279661.75</v>
      </c>
      <c r="K26" s="61"/>
    </row>
    <row r="27" spans="1:9" ht="14.25" customHeight="1">
      <c r="A27" s="53"/>
      <c r="B27" s="53"/>
      <c r="C27" s="53" t="s">
        <v>316</v>
      </c>
      <c r="D27" s="53"/>
      <c r="E27" s="59"/>
      <c r="F27" s="59"/>
      <c r="G27" s="59"/>
      <c r="H27" s="59"/>
      <c r="I27" s="59">
        <f t="shared" si="2"/>
        <v>0</v>
      </c>
    </row>
    <row r="28" spans="1:11" ht="11.25" customHeight="1">
      <c r="A28" s="53"/>
      <c r="B28" s="53"/>
      <c r="C28" s="53" t="s">
        <v>337</v>
      </c>
      <c r="D28" s="53"/>
      <c r="E28" s="59"/>
      <c r="F28" s="66"/>
      <c r="G28" s="59">
        <v>18554.35</v>
      </c>
      <c r="H28" s="66"/>
      <c r="I28" s="59">
        <f t="shared" si="2"/>
        <v>18554.35</v>
      </c>
      <c r="K28" s="61"/>
    </row>
    <row r="29" spans="1:11" ht="11.25" customHeight="1">
      <c r="A29" s="53"/>
      <c r="B29" s="53"/>
      <c r="C29" s="53" t="s">
        <v>496</v>
      </c>
      <c r="D29" s="53"/>
      <c r="E29" s="59">
        <v>6000</v>
      </c>
      <c r="F29" s="66"/>
      <c r="G29" s="59">
        <v>36000</v>
      </c>
      <c r="H29" s="66"/>
      <c r="I29" s="59">
        <f t="shared" si="2"/>
        <v>42000</v>
      </c>
      <c r="K29" s="61"/>
    </row>
    <row r="30" spans="1:9" ht="12" customHeight="1">
      <c r="A30" s="53"/>
      <c r="B30" s="53"/>
      <c r="C30" s="53" t="s">
        <v>309</v>
      </c>
      <c r="D30" s="53"/>
      <c r="E30" s="59">
        <v>21303.55</v>
      </c>
      <c r="F30" s="66"/>
      <c r="G30" s="59">
        <v>57936.36</v>
      </c>
      <c r="H30" s="66"/>
      <c r="I30" s="59">
        <f t="shared" si="2"/>
        <v>79239.91</v>
      </c>
    </row>
    <row r="31" spans="1:9" ht="12" customHeight="1">
      <c r="A31" s="53"/>
      <c r="B31" s="53"/>
      <c r="C31" s="53" t="s">
        <v>307</v>
      </c>
      <c r="D31" s="53"/>
      <c r="E31" s="59"/>
      <c r="F31" s="66"/>
      <c r="G31" s="59"/>
      <c r="H31" s="66"/>
      <c r="I31" s="59">
        <f t="shared" si="2"/>
        <v>0</v>
      </c>
    </row>
    <row r="32" spans="1:11" ht="12" customHeight="1">
      <c r="A32" s="53"/>
      <c r="B32" s="53"/>
      <c r="C32" s="53" t="s">
        <v>345</v>
      </c>
      <c r="D32" s="53"/>
      <c r="E32" s="59">
        <v>4420.75</v>
      </c>
      <c r="F32" s="66"/>
      <c r="G32" s="59">
        <v>49860.75</v>
      </c>
      <c r="H32" s="66"/>
      <c r="I32" s="59">
        <f t="shared" si="2"/>
        <v>54281.5</v>
      </c>
      <c r="J32" s="61"/>
      <c r="K32" s="61"/>
    </row>
    <row r="33" spans="1:9" ht="12" customHeight="1">
      <c r="A33" s="53"/>
      <c r="B33" s="53"/>
      <c r="C33" s="53" t="s">
        <v>352</v>
      </c>
      <c r="D33" s="53"/>
      <c r="E33" s="59"/>
      <c r="F33" s="59"/>
      <c r="G33" s="59">
        <v>12000</v>
      </c>
      <c r="H33" s="59"/>
      <c r="I33" s="59">
        <f t="shared" si="2"/>
        <v>12000</v>
      </c>
    </row>
    <row r="34" spans="1:9" ht="12" customHeight="1">
      <c r="A34" s="53"/>
      <c r="B34" s="53"/>
      <c r="C34" s="53" t="s">
        <v>413</v>
      </c>
      <c r="D34" s="53"/>
      <c r="E34" s="59">
        <v>1900</v>
      </c>
      <c r="F34" s="66"/>
      <c r="G34" s="59">
        <v>53693.88</v>
      </c>
      <c r="H34" s="66"/>
      <c r="I34" s="59">
        <f t="shared" si="2"/>
        <v>55593.88</v>
      </c>
    </row>
    <row r="35" spans="1:9" ht="12" customHeight="1">
      <c r="A35" s="53"/>
      <c r="B35" s="53"/>
      <c r="C35" s="53" t="s">
        <v>369</v>
      </c>
      <c r="D35" s="53"/>
      <c r="E35" s="59">
        <v>2861.23</v>
      </c>
      <c r="F35" s="59"/>
      <c r="G35" s="59">
        <v>31171.76</v>
      </c>
      <c r="H35" s="59"/>
      <c r="I35" s="59">
        <f t="shared" si="2"/>
        <v>34032.99</v>
      </c>
    </row>
    <row r="36" spans="1:9" ht="12" customHeight="1">
      <c r="A36" s="53"/>
      <c r="B36" s="53"/>
      <c r="C36" s="53" t="s">
        <v>370</v>
      </c>
      <c r="D36" s="53"/>
      <c r="E36" s="59">
        <v>2187</v>
      </c>
      <c r="F36" s="59"/>
      <c r="G36" s="59">
        <v>4387</v>
      </c>
      <c r="H36" s="59"/>
      <c r="I36" s="59">
        <f t="shared" si="2"/>
        <v>6574</v>
      </c>
    </row>
    <row r="37" spans="1:9" ht="12" customHeight="1">
      <c r="A37" s="53"/>
      <c r="B37" s="53"/>
      <c r="C37" s="53" t="s">
        <v>351</v>
      </c>
      <c r="D37" s="53"/>
      <c r="E37" s="59">
        <v>3030.17</v>
      </c>
      <c r="F37" s="66"/>
      <c r="G37" s="59">
        <v>42534</v>
      </c>
      <c r="H37" s="66"/>
      <c r="I37" s="59">
        <f t="shared" si="2"/>
        <v>45564.17</v>
      </c>
    </row>
    <row r="38" spans="1:10" ht="12" customHeight="1">
      <c r="A38" s="53"/>
      <c r="B38" s="53"/>
      <c r="C38" s="53" t="s">
        <v>493</v>
      </c>
      <c r="D38" s="53"/>
      <c r="E38" s="59"/>
      <c r="F38" s="59"/>
      <c r="G38" s="59">
        <v>45290</v>
      </c>
      <c r="H38" s="59"/>
      <c r="I38" s="59">
        <f t="shared" si="2"/>
        <v>45290</v>
      </c>
      <c r="J38" s="61"/>
    </row>
    <row r="39" spans="1:9" ht="12">
      <c r="A39" s="53"/>
      <c r="B39" s="53"/>
      <c r="C39" s="53" t="s">
        <v>354</v>
      </c>
      <c r="D39" s="53"/>
      <c r="E39" s="59">
        <v>3990</v>
      </c>
      <c r="F39" s="59"/>
      <c r="G39" s="59">
        <v>43890</v>
      </c>
      <c r="H39" s="59"/>
      <c r="I39" s="59">
        <f t="shared" si="2"/>
        <v>47880</v>
      </c>
    </row>
    <row r="40" spans="1:9" ht="12">
      <c r="A40" s="53"/>
      <c r="B40" s="53"/>
      <c r="C40" s="53" t="s">
        <v>415</v>
      </c>
      <c r="D40" s="53"/>
      <c r="E40" s="59"/>
      <c r="F40" s="59"/>
      <c r="G40" s="59">
        <v>22488.4</v>
      </c>
      <c r="H40" s="59"/>
      <c r="I40" s="59">
        <f t="shared" si="2"/>
        <v>22488.4</v>
      </c>
    </row>
    <row r="41" spans="1:9" ht="12">
      <c r="A41" s="53"/>
      <c r="B41" s="53"/>
      <c r="C41" s="53" t="s">
        <v>443</v>
      </c>
      <c r="D41" s="53"/>
      <c r="E41" s="59"/>
      <c r="F41" s="59"/>
      <c r="G41" s="59">
        <v>52100.89</v>
      </c>
      <c r="H41" s="59"/>
      <c r="I41" s="59">
        <f t="shared" si="2"/>
        <v>52100.89</v>
      </c>
    </row>
    <row r="42" spans="1:9" ht="12">
      <c r="A42" s="53"/>
      <c r="B42" s="53"/>
      <c r="C42" s="53" t="s">
        <v>416</v>
      </c>
      <c r="D42" s="53"/>
      <c r="E42" s="59">
        <v>7226</v>
      </c>
      <c r="F42" s="66"/>
      <c r="G42" s="59">
        <v>95142.2</v>
      </c>
      <c r="H42" s="66"/>
      <c r="I42" s="59">
        <f t="shared" si="2"/>
        <v>102368.2</v>
      </c>
    </row>
    <row r="43" spans="1:9" ht="12">
      <c r="A43" s="53"/>
      <c r="B43" s="53"/>
      <c r="C43" s="53" t="s">
        <v>318</v>
      </c>
      <c r="D43" s="53"/>
      <c r="E43" s="59"/>
      <c r="F43" s="59"/>
      <c r="G43" s="59">
        <v>12496.5</v>
      </c>
      <c r="H43" s="59"/>
      <c r="I43" s="59">
        <f t="shared" si="2"/>
        <v>12496.5</v>
      </c>
    </row>
    <row r="44" spans="1:9" ht="12">
      <c r="A44" s="53"/>
      <c r="B44" s="53"/>
      <c r="C44" s="53" t="s">
        <v>414</v>
      </c>
      <c r="D44" s="53"/>
      <c r="E44" s="59"/>
      <c r="F44" s="59"/>
      <c r="G44" s="59">
        <v>13890.08</v>
      </c>
      <c r="H44" s="59"/>
      <c r="I44" s="59">
        <f>+G44+E44</f>
        <v>13890.08</v>
      </c>
    </row>
    <row r="45" spans="1:9" ht="12.75" customHeight="1">
      <c r="A45" s="53"/>
      <c r="B45" s="53"/>
      <c r="C45" s="53" t="s">
        <v>430</v>
      </c>
      <c r="D45" s="53"/>
      <c r="E45" s="59">
        <v>14878</v>
      </c>
      <c r="F45" s="59"/>
      <c r="G45" s="59">
        <v>141003</v>
      </c>
      <c r="H45" s="59"/>
      <c r="I45" s="59">
        <f>+G45+E45</f>
        <v>155881</v>
      </c>
    </row>
    <row r="46" spans="1:9" ht="12.75" customHeight="1">
      <c r="A46" s="53"/>
      <c r="B46" s="53"/>
      <c r="C46" s="53" t="s">
        <v>268</v>
      </c>
      <c r="D46" s="53"/>
      <c r="E46" s="62"/>
      <c r="F46" s="62"/>
      <c r="G46" s="59">
        <v>1106.14</v>
      </c>
      <c r="H46" s="62"/>
      <c r="I46" s="62">
        <f t="shared" si="2"/>
        <v>1106.14</v>
      </c>
    </row>
    <row r="47" spans="1:9" ht="12.75" customHeight="1">
      <c r="A47" s="53"/>
      <c r="B47" s="53"/>
      <c r="C47" s="53" t="s">
        <v>449</v>
      </c>
      <c r="D47" s="53"/>
      <c r="E47" s="59"/>
      <c r="F47" s="59"/>
      <c r="G47" s="59">
        <v>2200</v>
      </c>
      <c r="H47" s="59"/>
      <c r="I47" s="59">
        <f>+G47+E47</f>
        <v>2200</v>
      </c>
    </row>
    <row r="48" spans="1:9" ht="12.75" customHeight="1">
      <c r="A48" s="53"/>
      <c r="B48" s="53"/>
      <c r="C48" s="53" t="s">
        <v>497</v>
      </c>
      <c r="D48" s="53"/>
      <c r="E48" s="59"/>
      <c r="F48" s="59"/>
      <c r="G48" s="59">
        <v>26611.22</v>
      </c>
      <c r="H48" s="59"/>
      <c r="I48" s="59">
        <f>+G48+E48</f>
        <v>26611.22</v>
      </c>
    </row>
    <row r="49" spans="1:9" ht="12.75" customHeight="1">
      <c r="A49" s="53"/>
      <c r="B49" s="53"/>
      <c r="C49" s="53" t="s">
        <v>450</v>
      </c>
      <c r="D49" s="53"/>
      <c r="E49" s="59">
        <v>330000</v>
      </c>
      <c r="F49" s="59"/>
      <c r="G49" s="59">
        <v>66400</v>
      </c>
      <c r="H49" s="59"/>
      <c r="I49" s="59">
        <f>+G49+E49</f>
        <v>396400</v>
      </c>
    </row>
    <row r="50" spans="1:9" ht="12.75" customHeight="1">
      <c r="A50" s="53"/>
      <c r="B50" s="53"/>
      <c r="C50" s="53" t="s">
        <v>344</v>
      </c>
      <c r="D50" s="53"/>
      <c r="E50" s="59">
        <v>3705</v>
      </c>
      <c r="F50" s="59"/>
      <c r="G50" s="59">
        <v>74054</v>
      </c>
      <c r="H50" s="59"/>
      <c r="I50" s="59">
        <f>+G50+E50</f>
        <v>77759</v>
      </c>
    </row>
    <row r="51" spans="1:9" ht="12.75" customHeight="1">
      <c r="A51" s="53"/>
      <c r="B51" s="53"/>
      <c r="C51" s="53" t="s">
        <v>469</v>
      </c>
      <c r="D51" s="53"/>
      <c r="E51" s="59"/>
      <c r="F51" s="59"/>
      <c r="G51" s="59"/>
      <c r="H51" s="59"/>
      <c r="I51" s="59">
        <f t="shared" si="2"/>
        <v>0</v>
      </c>
    </row>
    <row r="52" spans="1:9" ht="12">
      <c r="A52" s="53"/>
      <c r="B52" s="53"/>
      <c r="C52" s="53" t="s">
        <v>432</v>
      </c>
      <c r="D52" s="53"/>
      <c r="E52" s="59">
        <v>1075</v>
      </c>
      <c r="F52" s="62"/>
      <c r="G52" s="59">
        <v>9789.51</v>
      </c>
      <c r="H52" s="62"/>
      <c r="I52" s="59">
        <f>+G52+E52</f>
        <v>10864.51</v>
      </c>
    </row>
    <row r="53" spans="1:9" ht="12">
      <c r="A53" s="53"/>
      <c r="B53" s="53"/>
      <c r="C53" s="53" t="s">
        <v>439</v>
      </c>
      <c r="D53" s="53"/>
      <c r="E53" s="59"/>
      <c r="F53" s="62"/>
      <c r="G53" s="59">
        <v>420</v>
      </c>
      <c r="H53" s="62"/>
      <c r="I53" s="59">
        <v>420</v>
      </c>
    </row>
    <row r="54" spans="1:9" ht="12">
      <c r="A54" s="53"/>
      <c r="B54" s="53"/>
      <c r="C54" s="53" t="s">
        <v>455</v>
      </c>
      <c r="D54" s="53"/>
      <c r="E54" s="62"/>
      <c r="F54" s="62"/>
      <c r="G54" s="59"/>
      <c r="H54" s="62"/>
      <c r="I54" s="59">
        <f t="shared" si="2"/>
        <v>0</v>
      </c>
    </row>
    <row r="55" spans="1:9" ht="12">
      <c r="A55" s="53"/>
      <c r="B55" s="53"/>
      <c r="C55" s="53" t="s">
        <v>465</v>
      </c>
      <c r="D55" s="53"/>
      <c r="E55" s="62"/>
      <c r="F55" s="62"/>
      <c r="G55" s="59"/>
      <c r="H55" s="62"/>
      <c r="I55" s="59">
        <f t="shared" si="2"/>
        <v>0</v>
      </c>
    </row>
    <row r="56" spans="1:9" ht="12">
      <c r="A56" s="53"/>
      <c r="B56" s="53"/>
      <c r="C56" s="53" t="s">
        <v>466</v>
      </c>
      <c r="D56" s="53"/>
      <c r="E56" s="62">
        <v>3600</v>
      </c>
      <c r="F56" s="62"/>
      <c r="G56" s="59">
        <v>86843</v>
      </c>
      <c r="H56" s="62"/>
      <c r="I56" s="59">
        <f>+G56+E56</f>
        <v>90443</v>
      </c>
    </row>
    <row r="57" spans="1:9" ht="12">
      <c r="A57" s="53"/>
      <c r="B57" s="53"/>
      <c r="C57" s="53" t="s">
        <v>470</v>
      </c>
      <c r="D57" s="53"/>
      <c r="E57" s="62"/>
      <c r="F57" s="62"/>
      <c r="G57" s="59">
        <v>28110.82</v>
      </c>
      <c r="H57" s="62"/>
      <c r="I57" s="59">
        <f>+G57+E57</f>
        <v>28110.82</v>
      </c>
    </row>
    <row r="58" spans="1:9" ht="12">
      <c r="A58" s="53"/>
      <c r="B58" s="53"/>
      <c r="C58" s="53" t="s">
        <v>477</v>
      </c>
      <c r="D58" s="53"/>
      <c r="E58" s="62"/>
      <c r="F58" s="62"/>
      <c r="G58" s="59">
        <v>48</v>
      </c>
      <c r="H58" s="62"/>
      <c r="I58" s="59">
        <f t="shared" si="2"/>
        <v>48</v>
      </c>
    </row>
    <row r="59" spans="1:9" ht="12">
      <c r="A59" s="53"/>
      <c r="B59" s="53"/>
      <c r="C59" s="53" t="s">
        <v>478</v>
      </c>
      <c r="D59" s="53"/>
      <c r="E59" s="62"/>
      <c r="F59" s="62"/>
      <c r="G59" s="59"/>
      <c r="H59" s="62"/>
      <c r="I59" s="59">
        <f t="shared" si="2"/>
        <v>0</v>
      </c>
    </row>
    <row r="60" spans="1:9" ht="12">
      <c r="A60" s="53"/>
      <c r="B60" s="53"/>
      <c r="C60" s="53" t="s">
        <v>504</v>
      </c>
      <c r="D60" s="53"/>
      <c r="E60" s="62"/>
      <c r="F60" s="62"/>
      <c r="G60" s="59">
        <v>1340</v>
      </c>
      <c r="H60" s="62"/>
      <c r="I60" s="59">
        <f t="shared" si="2"/>
        <v>1340</v>
      </c>
    </row>
    <row r="61" spans="1:9" ht="12">
      <c r="A61" s="53"/>
      <c r="B61" s="53"/>
      <c r="C61" s="53" t="s">
        <v>487</v>
      </c>
      <c r="D61" s="53"/>
      <c r="E61" s="62"/>
      <c r="F61" s="62"/>
      <c r="G61" s="59">
        <v>771116.09</v>
      </c>
      <c r="H61" s="62"/>
      <c r="I61" s="59">
        <f t="shared" si="2"/>
        <v>771116.09</v>
      </c>
    </row>
    <row r="62" spans="1:9" ht="12">
      <c r="A62" s="53"/>
      <c r="B62" s="53"/>
      <c r="C62" s="53" t="s">
        <v>343</v>
      </c>
      <c r="D62" s="53"/>
      <c r="E62" s="62"/>
      <c r="F62" s="62"/>
      <c r="G62" s="59">
        <v>500</v>
      </c>
      <c r="H62" s="62"/>
      <c r="I62" s="59">
        <f t="shared" si="2"/>
        <v>500</v>
      </c>
    </row>
    <row r="63" spans="1:9" ht="12">
      <c r="A63" s="53"/>
      <c r="B63" s="53"/>
      <c r="C63" s="53" t="s">
        <v>494</v>
      </c>
      <c r="D63" s="53"/>
      <c r="E63" s="62">
        <v>12000</v>
      </c>
      <c r="F63" s="62"/>
      <c r="G63" s="59">
        <v>95600</v>
      </c>
      <c r="H63" s="62"/>
      <c r="I63" s="59">
        <f t="shared" si="2"/>
        <v>107600</v>
      </c>
    </row>
    <row r="64" spans="1:9" ht="12">
      <c r="A64" s="53"/>
      <c r="B64" s="53"/>
      <c r="C64" s="53"/>
      <c r="D64" s="53"/>
      <c r="E64" s="64">
        <f>SUM(E24:E63)</f>
        <v>630075.4299999999</v>
      </c>
      <c r="F64" s="62"/>
      <c r="G64" s="64">
        <f>SUM(G24:G63)</f>
        <v>2950295.4099999997</v>
      </c>
      <c r="H64" s="62"/>
      <c r="I64" s="64">
        <f>SUM(I24:I63)</f>
        <v>3580370.839999999</v>
      </c>
    </row>
    <row r="65" spans="1:9" ht="12">
      <c r="A65" s="53"/>
      <c r="B65" s="53"/>
      <c r="C65" s="53"/>
      <c r="D65" s="53"/>
      <c r="E65" s="62"/>
      <c r="F65" s="62"/>
      <c r="G65" s="62"/>
      <c r="H65" s="62"/>
      <c r="I65" s="62"/>
    </row>
    <row r="66" spans="1:9" ht="12">
      <c r="A66" s="53"/>
      <c r="B66" s="53" t="s">
        <v>417</v>
      </c>
      <c r="C66" s="53"/>
      <c r="D66" s="53"/>
      <c r="E66" s="59">
        <v>147764</v>
      </c>
      <c r="F66" s="62"/>
      <c r="G66" s="59">
        <v>1625404</v>
      </c>
      <c r="H66" s="62"/>
      <c r="I66" s="59">
        <f t="shared" si="2"/>
        <v>1773168</v>
      </c>
    </row>
    <row r="67" spans="1:9" ht="12">
      <c r="A67" s="53"/>
      <c r="B67" s="67" t="s">
        <v>269</v>
      </c>
      <c r="C67" s="53"/>
      <c r="D67" s="60"/>
      <c r="E67" s="59"/>
      <c r="F67" s="60"/>
      <c r="G67" s="59"/>
      <c r="H67" s="60"/>
      <c r="I67" s="59">
        <f t="shared" si="2"/>
        <v>0</v>
      </c>
    </row>
    <row r="68" spans="1:9" ht="12">
      <c r="A68" s="53"/>
      <c r="B68" s="53"/>
      <c r="C68" s="53" t="s">
        <v>270</v>
      </c>
      <c r="D68" s="60"/>
      <c r="E68" s="59"/>
      <c r="F68" s="60"/>
      <c r="G68" s="59">
        <v>11455.57</v>
      </c>
      <c r="H68" s="60"/>
      <c r="I68" s="59">
        <f t="shared" si="2"/>
        <v>11455.57</v>
      </c>
    </row>
    <row r="69" spans="1:9" ht="12">
      <c r="A69" s="53"/>
      <c r="B69" s="53"/>
      <c r="C69" s="53" t="s">
        <v>271</v>
      </c>
      <c r="D69" s="60"/>
      <c r="E69" s="59"/>
      <c r="F69" s="60"/>
      <c r="G69" s="59"/>
      <c r="H69" s="60"/>
      <c r="I69" s="59">
        <f t="shared" si="2"/>
        <v>0</v>
      </c>
    </row>
    <row r="70" spans="1:9" ht="12">
      <c r="A70" s="53"/>
      <c r="B70" s="53"/>
      <c r="C70" s="53" t="s">
        <v>453</v>
      </c>
      <c r="D70" s="60"/>
      <c r="E70" s="59"/>
      <c r="F70" s="60"/>
      <c r="G70" s="59">
        <v>56510.78</v>
      </c>
      <c r="H70" s="60"/>
      <c r="I70" s="59">
        <f>+E70+G70</f>
        <v>56510.78</v>
      </c>
    </row>
    <row r="71" spans="1:9" ht="12">
      <c r="A71" s="53"/>
      <c r="B71" s="53"/>
      <c r="C71" s="53" t="s">
        <v>480</v>
      </c>
      <c r="D71" s="60"/>
      <c r="E71" s="59"/>
      <c r="F71" s="60"/>
      <c r="G71" s="59">
        <v>2839.29</v>
      </c>
      <c r="H71" s="60"/>
      <c r="I71" s="59">
        <f>+E71+G71</f>
        <v>2839.29</v>
      </c>
    </row>
    <row r="72" spans="1:9" ht="12">
      <c r="A72" s="53"/>
      <c r="B72" s="53"/>
      <c r="C72" s="53" t="s">
        <v>488</v>
      </c>
      <c r="D72" s="60"/>
      <c r="E72" s="59"/>
      <c r="F72" s="60"/>
      <c r="G72" s="59"/>
      <c r="H72" s="60"/>
      <c r="I72" s="59">
        <f>+E72+G72</f>
        <v>0</v>
      </c>
    </row>
    <row r="73" spans="1:9" ht="12">
      <c r="A73" s="53"/>
      <c r="B73" s="53"/>
      <c r="C73" s="53" t="s">
        <v>501</v>
      </c>
      <c r="D73" s="60"/>
      <c r="E73" s="59"/>
      <c r="F73" s="60"/>
      <c r="G73" s="59">
        <v>138967.64</v>
      </c>
      <c r="H73" s="60"/>
      <c r="I73" s="59">
        <f>+E73+G73</f>
        <v>138967.64</v>
      </c>
    </row>
    <row r="74" spans="1:9" ht="12">
      <c r="A74" s="53"/>
      <c r="B74" s="53"/>
      <c r="C74" s="53" t="s">
        <v>502</v>
      </c>
      <c r="D74" s="60"/>
      <c r="E74" s="59"/>
      <c r="F74" s="60"/>
      <c r="G74" s="59">
        <v>11583.93</v>
      </c>
      <c r="H74" s="60"/>
      <c r="I74" s="59">
        <f>+E74+G74</f>
        <v>11583.93</v>
      </c>
    </row>
    <row r="75" spans="1:9" ht="13.5" customHeight="1">
      <c r="A75" s="53"/>
      <c r="B75" s="53"/>
      <c r="C75" s="53" t="s">
        <v>391</v>
      </c>
      <c r="D75" s="60"/>
      <c r="E75" s="59">
        <v>13313.79</v>
      </c>
      <c r="F75" s="60"/>
      <c r="G75" s="59">
        <v>321387.03</v>
      </c>
      <c r="H75" s="60"/>
      <c r="I75" s="59">
        <f t="shared" si="2"/>
        <v>334700.82</v>
      </c>
    </row>
    <row r="76" spans="1:9" ht="12.75" customHeight="1">
      <c r="A76" s="53"/>
      <c r="B76" s="53" t="s">
        <v>272</v>
      </c>
      <c r="C76" s="53"/>
      <c r="D76" s="60"/>
      <c r="E76" s="59"/>
      <c r="F76" s="60"/>
      <c r="G76" s="59"/>
      <c r="H76" s="60"/>
      <c r="I76" s="59"/>
    </row>
    <row r="77" spans="1:9" ht="12.75" customHeight="1">
      <c r="A77" s="53"/>
      <c r="B77" s="53"/>
      <c r="C77" s="53" t="s">
        <v>418</v>
      </c>
      <c r="D77" s="60"/>
      <c r="E77" s="59">
        <v>81846.91</v>
      </c>
      <c r="F77" s="60"/>
      <c r="G77" s="59">
        <v>777468.12</v>
      </c>
      <c r="H77" s="60"/>
      <c r="I77" s="59">
        <f t="shared" si="2"/>
        <v>859315.03</v>
      </c>
    </row>
    <row r="78" spans="1:9" ht="12">
      <c r="A78" s="53"/>
      <c r="B78" s="53"/>
      <c r="C78" s="53" t="s">
        <v>419</v>
      </c>
      <c r="D78" s="53"/>
      <c r="E78" s="62">
        <v>16202.25</v>
      </c>
      <c r="F78" s="68"/>
      <c r="G78" s="59">
        <v>323097.81</v>
      </c>
      <c r="H78" s="68"/>
      <c r="I78" s="59">
        <f t="shared" si="2"/>
        <v>339300.06</v>
      </c>
    </row>
    <row r="79" spans="1:9" ht="12">
      <c r="A79" s="53"/>
      <c r="B79" s="53"/>
      <c r="C79" s="53" t="s">
        <v>486</v>
      </c>
      <c r="D79" s="53"/>
      <c r="E79" s="62"/>
      <c r="F79" s="68"/>
      <c r="G79" s="59"/>
      <c r="H79" s="68"/>
      <c r="I79" s="59">
        <f t="shared" si="2"/>
        <v>0</v>
      </c>
    </row>
    <row r="80" spans="1:9" ht="12">
      <c r="A80" s="53"/>
      <c r="B80" s="53"/>
      <c r="C80" s="53" t="s">
        <v>499</v>
      </c>
      <c r="D80" s="53"/>
      <c r="E80" s="62">
        <v>122917.92</v>
      </c>
      <c r="F80" s="68"/>
      <c r="G80" s="59">
        <v>389091.71</v>
      </c>
      <c r="H80" s="68"/>
      <c r="I80" s="59">
        <f t="shared" si="2"/>
        <v>512009.63</v>
      </c>
    </row>
    <row r="81" spans="1:9" ht="12">
      <c r="A81" s="53"/>
      <c r="B81" s="53"/>
      <c r="C81" s="53" t="s">
        <v>301</v>
      </c>
      <c r="D81" s="53"/>
      <c r="E81" s="62">
        <v>3710.75</v>
      </c>
      <c r="F81" s="68"/>
      <c r="G81" s="59">
        <v>86957.12</v>
      </c>
      <c r="H81" s="68"/>
      <c r="I81" s="59">
        <f>+E81+G81</f>
        <v>90667.87</v>
      </c>
    </row>
    <row r="82" spans="1:9" ht="12">
      <c r="A82" s="53"/>
      <c r="B82" s="53"/>
      <c r="C82" s="53" t="s">
        <v>11</v>
      </c>
      <c r="D82" s="53"/>
      <c r="E82" s="62">
        <v>65460</v>
      </c>
      <c r="F82" s="68"/>
      <c r="G82" s="59">
        <v>1151933.19</v>
      </c>
      <c r="H82" s="68"/>
      <c r="I82" s="59">
        <f t="shared" si="2"/>
        <v>1217393.19</v>
      </c>
    </row>
    <row r="83" spans="1:9" ht="12">
      <c r="A83" s="53"/>
      <c r="B83" s="53"/>
      <c r="C83" s="53" t="s">
        <v>330</v>
      </c>
      <c r="D83" s="53"/>
      <c r="E83" s="62"/>
      <c r="F83" s="68"/>
      <c r="G83" s="59">
        <v>376461.05</v>
      </c>
      <c r="H83" s="68"/>
      <c r="I83" s="59">
        <f t="shared" si="2"/>
        <v>376461.05</v>
      </c>
    </row>
    <row r="84" spans="1:9" ht="12">
      <c r="A84" s="53"/>
      <c r="B84" s="53"/>
      <c r="C84" s="53" t="s">
        <v>399</v>
      </c>
      <c r="D84" s="53"/>
      <c r="E84" s="62"/>
      <c r="F84" s="68"/>
      <c r="G84" s="59">
        <v>6603</v>
      </c>
      <c r="H84" s="68"/>
      <c r="I84" s="59">
        <f t="shared" si="2"/>
        <v>6603</v>
      </c>
    </row>
    <row r="85" spans="1:9" ht="12">
      <c r="A85" s="53"/>
      <c r="B85" s="53"/>
      <c r="C85" s="53" t="s">
        <v>297</v>
      </c>
      <c r="D85" s="53"/>
      <c r="E85" s="62"/>
      <c r="F85" s="68"/>
      <c r="G85" s="59">
        <v>12883.43</v>
      </c>
      <c r="H85" s="68"/>
      <c r="I85" s="59">
        <f>+E85+G85</f>
        <v>12883.43</v>
      </c>
    </row>
    <row r="86" spans="1:9" ht="12">
      <c r="A86" s="53"/>
      <c r="B86" s="53"/>
      <c r="C86" s="53" t="s">
        <v>486</v>
      </c>
      <c r="D86" s="53"/>
      <c r="E86" s="62"/>
      <c r="F86" s="68"/>
      <c r="G86" s="59"/>
      <c r="H86" s="68"/>
      <c r="I86" s="59">
        <f>+E86+G86</f>
        <v>0</v>
      </c>
    </row>
    <row r="87" spans="1:9" ht="12">
      <c r="A87" s="69"/>
      <c r="B87" s="69"/>
      <c r="C87" s="70" t="s">
        <v>17</v>
      </c>
      <c r="D87" s="71" t="s">
        <v>8</v>
      </c>
      <c r="E87" s="72">
        <f>SUM(E66:E86)</f>
        <v>451215.62</v>
      </c>
      <c r="F87" s="71" t="s">
        <v>8</v>
      </c>
      <c r="G87" s="72">
        <f>SUM(G66:G86)</f>
        <v>5292643.67</v>
      </c>
      <c r="H87" s="71"/>
      <c r="I87" s="72">
        <f>SUM(I66:I86)</f>
        <v>5743859.29</v>
      </c>
    </row>
    <row r="88" spans="1:9" ht="12">
      <c r="A88" s="73"/>
      <c r="B88" s="73"/>
      <c r="C88" s="73"/>
      <c r="D88" s="53"/>
      <c r="E88" s="74"/>
      <c r="F88" s="53"/>
      <c r="G88" s="74"/>
      <c r="H88" s="53"/>
      <c r="I88" s="74"/>
    </row>
    <row r="89" spans="1:11" ht="12">
      <c r="A89" s="75" t="s">
        <v>273</v>
      </c>
      <c r="B89" s="75"/>
      <c r="C89" s="53"/>
      <c r="D89" s="53"/>
      <c r="E89" s="76">
        <f>+E64+E87</f>
        <v>1081291.0499999998</v>
      </c>
      <c r="F89" s="53"/>
      <c r="G89" s="76">
        <f>+G64+G87</f>
        <v>8242939.08</v>
      </c>
      <c r="H89" s="53"/>
      <c r="I89" s="76">
        <f>+I64+I87</f>
        <v>9324230.129999999</v>
      </c>
      <c r="K89" s="61"/>
    </row>
    <row r="90" spans="1:9" ht="12">
      <c r="A90" s="58" t="s">
        <v>274</v>
      </c>
      <c r="B90" s="58"/>
      <c r="C90" s="53"/>
      <c r="D90" s="77" t="s">
        <v>8</v>
      </c>
      <c r="E90" s="62">
        <f>+E21-E89</f>
        <v>-290734.6999999997</v>
      </c>
      <c r="F90" s="77" t="s">
        <v>8</v>
      </c>
      <c r="G90" s="62">
        <f>+G21-G89</f>
        <v>-84126.52000000048</v>
      </c>
      <c r="H90" s="77" t="s">
        <v>8</v>
      </c>
      <c r="I90" s="62">
        <f>+I21-I89</f>
        <v>-374861.2199999988</v>
      </c>
    </row>
    <row r="91" spans="1:9" ht="12">
      <c r="A91" s="68" t="s">
        <v>275</v>
      </c>
      <c r="B91" s="68"/>
      <c r="C91" s="53"/>
      <c r="D91" s="53"/>
      <c r="E91" s="62">
        <f>+G93</f>
        <v>1770422.2099999995</v>
      </c>
      <c r="F91" s="53"/>
      <c r="G91" s="59">
        <v>1854548.73</v>
      </c>
      <c r="H91" s="53"/>
      <c r="I91" s="62">
        <f>+G91</f>
        <v>1854548.73</v>
      </c>
    </row>
    <row r="92" spans="1:9" ht="12">
      <c r="A92" s="53"/>
      <c r="B92" s="53"/>
      <c r="C92" s="53"/>
      <c r="D92" s="53"/>
      <c r="E92" s="62"/>
      <c r="F92" s="53"/>
      <c r="G92" s="59"/>
      <c r="H92" s="53"/>
      <c r="I92" s="62"/>
    </row>
    <row r="93" spans="1:9" ht="12.75" thickBot="1">
      <c r="A93" s="58" t="s">
        <v>276</v>
      </c>
      <c r="B93" s="58"/>
      <c r="C93" s="53"/>
      <c r="D93" s="78" t="s">
        <v>8</v>
      </c>
      <c r="E93" s="79">
        <f>+E90+E91</f>
        <v>1479687.5099999998</v>
      </c>
      <c r="F93" s="78" t="s">
        <v>8</v>
      </c>
      <c r="G93" s="79">
        <f>SUM(G90:G92)</f>
        <v>1770422.2099999995</v>
      </c>
      <c r="H93" s="78" t="s">
        <v>8</v>
      </c>
      <c r="I93" s="79">
        <f>+I90+I91</f>
        <v>1479687.5100000012</v>
      </c>
    </row>
    <row r="94" spans="1:9" ht="12.75" thickTop="1">
      <c r="A94" s="53"/>
      <c r="B94" s="53"/>
      <c r="C94" s="53"/>
      <c r="D94" s="53"/>
      <c r="E94" s="51">
        <f>+E93-G113</f>
        <v>209696.5799999996</v>
      </c>
      <c r="F94" s="80"/>
      <c r="G94" s="81"/>
      <c r="H94" s="80"/>
      <c r="I94" s="53"/>
    </row>
    <row r="95" spans="1:9" ht="12">
      <c r="A95" s="53"/>
      <c r="B95" s="53"/>
      <c r="C95" s="53"/>
      <c r="D95" s="53"/>
      <c r="E95" s="51">
        <f>+E93-E94</f>
        <v>1269990.9300000002</v>
      </c>
      <c r="F95" s="80"/>
      <c r="G95" s="81"/>
      <c r="H95" s="80"/>
      <c r="I95" s="53"/>
    </row>
    <row r="96" spans="1:9" ht="12.75" customHeight="1">
      <c r="A96" s="53"/>
      <c r="B96" s="53"/>
      <c r="C96" s="53"/>
      <c r="D96" s="53"/>
      <c r="E96" s="62"/>
      <c r="F96" s="80"/>
      <c r="G96" s="81"/>
      <c r="H96" s="80"/>
      <c r="I96" s="53"/>
    </row>
    <row r="97" spans="1:9" ht="12.75" customHeight="1">
      <c r="A97" s="53"/>
      <c r="B97" s="53"/>
      <c r="C97" s="53"/>
      <c r="D97" s="53"/>
      <c r="E97" s="62"/>
      <c r="F97" s="80"/>
      <c r="G97" s="81"/>
      <c r="H97" s="80"/>
      <c r="I97" s="53"/>
    </row>
    <row r="98" spans="1:9" ht="12.75" customHeight="1">
      <c r="A98" s="53"/>
      <c r="B98" s="53"/>
      <c r="C98" s="53"/>
      <c r="D98" s="53"/>
      <c r="E98" s="62"/>
      <c r="F98" s="80"/>
      <c r="G98" s="81"/>
      <c r="H98" s="80"/>
      <c r="I98" s="53"/>
    </row>
    <row r="99" spans="1:11" ht="12.75" customHeight="1">
      <c r="A99" s="53"/>
      <c r="B99" s="53"/>
      <c r="C99" s="53"/>
      <c r="D99" s="53"/>
      <c r="E99" s="62"/>
      <c r="F99" s="80"/>
      <c r="G99" s="81"/>
      <c r="H99" s="80"/>
      <c r="I99" s="53"/>
      <c r="K99" s="61">
        <f>+I93-E93</f>
        <v>0</v>
      </c>
    </row>
    <row r="100" spans="1:9" ht="12.75" customHeight="1">
      <c r="A100" s="53"/>
      <c r="B100" s="53"/>
      <c r="C100" s="53"/>
      <c r="D100" s="53"/>
      <c r="E100" s="62"/>
      <c r="F100" s="80"/>
      <c r="G100" s="81"/>
      <c r="H100" s="80"/>
      <c r="I100" s="53"/>
    </row>
    <row r="101" spans="1:9" ht="12.75" customHeight="1">
      <c r="A101" s="53"/>
      <c r="B101" s="53"/>
      <c r="C101" s="53"/>
      <c r="D101" s="53"/>
      <c r="E101" s="62"/>
      <c r="F101" s="80"/>
      <c r="G101" s="81"/>
      <c r="H101" s="80"/>
      <c r="I101" s="53"/>
    </row>
    <row r="102" spans="1:9" ht="12.75" customHeight="1">
      <c r="A102" s="53"/>
      <c r="B102" s="53"/>
      <c r="C102" s="53"/>
      <c r="D102" s="53"/>
      <c r="E102" s="62"/>
      <c r="F102" s="80"/>
      <c r="G102" s="81"/>
      <c r="H102" s="80"/>
      <c r="I102" s="53"/>
    </row>
    <row r="103" spans="1:9" ht="12.75" customHeight="1">
      <c r="A103" s="53"/>
      <c r="B103" s="53"/>
      <c r="C103" s="53"/>
      <c r="D103" s="53"/>
      <c r="E103" s="62"/>
      <c r="F103" s="80"/>
      <c r="G103" s="81"/>
      <c r="H103" s="80"/>
      <c r="I103" s="53"/>
    </row>
    <row r="104" spans="1:9" ht="12.75" customHeight="1">
      <c r="A104" s="53"/>
      <c r="B104" s="53"/>
      <c r="C104" s="53"/>
      <c r="D104" s="53"/>
      <c r="E104" s="62"/>
      <c r="F104" s="80"/>
      <c r="G104" s="81"/>
      <c r="H104" s="80"/>
      <c r="I104" s="53"/>
    </row>
    <row r="105" spans="1:9" ht="12.75" customHeight="1">
      <c r="A105" s="53"/>
      <c r="B105" s="53"/>
      <c r="C105" s="53"/>
      <c r="D105" s="53"/>
      <c r="E105" s="62"/>
      <c r="F105" s="80"/>
      <c r="G105" s="81"/>
      <c r="H105" s="80"/>
      <c r="I105" s="53"/>
    </row>
    <row r="106" spans="1:9" ht="12.75" customHeight="1">
      <c r="A106" s="53"/>
      <c r="B106" s="53"/>
      <c r="C106" s="53"/>
      <c r="D106" s="53"/>
      <c r="E106" s="62"/>
      <c r="F106" s="80"/>
      <c r="G106" s="81"/>
      <c r="H106" s="80"/>
      <c r="I106" s="53"/>
    </row>
    <row r="107" spans="1:9" ht="12.75" customHeight="1">
      <c r="A107" s="53"/>
      <c r="B107" s="82" t="s">
        <v>277</v>
      </c>
      <c r="C107" s="53"/>
      <c r="D107" s="53"/>
      <c r="E107" s="62"/>
      <c r="F107" s="63"/>
      <c r="G107" s="81"/>
      <c r="H107" s="53"/>
      <c r="I107" s="53"/>
    </row>
    <row r="108" spans="1:9" ht="12.75" customHeight="1">
      <c r="A108" s="53"/>
      <c r="B108" s="53"/>
      <c r="C108" s="65" t="s">
        <v>278</v>
      </c>
      <c r="D108" s="82"/>
      <c r="E108" s="74"/>
      <c r="F108" s="53"/>
      <c r="G108" s="83">
        <f>+BLSHT!D9</f>
        <v>23491.1</v>
      </c>
      <c r="H108" s="53"/>
      <c r="I108" s="53"/>
    </row>
    <row r="109" spans="1:11" ht="16.5" customHeight="1">
      <c r="A109" s="53"/>
      <c r="B109" s="53"/>
      <c r="C109" s="65" t="s">
        <v>434</v>
      </c>
      <c r="D109" s="82"/>
      <c r="E109" s="74"/>
      <c r="F109" s="53"/>
      <c r="G109" s="83">
        <f>+BLSHT!D11</f>
        <v>1246499.83</v>
      </c>
      <c r="H109" s="53"/>
      <c r="I109" s="53"/>
      <c r="K109" s="61">
        <f>+G109-E113</f>
        <v>0</v>
      </c>
    </row>
    <row r="110" spans="1:9" ht="12.75" customHeight="1">
      <c r="A110" s="53"/>
      <c r="B110" s="53"/>
      <c r="C110" s="53" t="s">
        <v>435</v>
      </c>
      <c r="D110" s="82"/>
      <c r="E110" s="74">
        <v>375252.29</v>
      </c>
      <c r="F110" s="53"/>
      <c r="G110" s="83"/>
      <c r="H110" s="53"/>
      <c r="I110" s="53"/>
    </row>
    <row r="111" spans="1:10" ht="12.75" customHeight="1">
      <c r="A111" s="53"/>
      <c r="B111" s="53"/>
      <c r="C111" s="53" t="s">
        <v>436</v>
      </c>
      <c r="D111" s="82"/>
      <c r="E111" s="74">
        <v>816511.7</v>
      </c>
      <c r="F111" s="53"/>
      <c r="G111" s="83"/>
      <c r="H111" s="53"/>
      <c r="I111" s="53"/>
      <c r="J111" s="61">
        <f>+E93-G113</f>
        <v>209696.5799999996</v>
      </c>
    </row>
    <row r="112" spans="1:9" ht="12.75" customHeight="1">
      <c r="A112" s="53"/>
      <c r="B112" s="53"/>
      <c r="C112" s="53" t="s">
        <v>437</v>
      </c>
      <c r="D112" s="82"/>
      <c r="E112" s="74">
        <v>54735.84</v>
      </c>
      <c r="F112" s="53"/>
      <c r="G112" s="76"/>
      <c r="H112" s="53"/>
      <c r="I112" s="53"/>
    </row>
    <row r="113" spans="1:9" ht="12.75" customHeight="1">
      <c r="A113" s="53"/>
      <c r="B113" s="53"/>
      <c r="C113" s="53"/>
      <c r="E113" s="74">
        <f>SUM(E110:E112)</f>
        <v>1246499.83</v>
      </c>
      <c r="F113" s="60" t="s">
        <v>8</v>
      </c>
      <c r="G113" s="74">
        <f>SUM(G108:G112)</f>
        <v>1269990.9300000002</v>
      </c>
      <c r="H113" s="53"/>
      <c r="I113" s="53"/>
    </row>
    <row r="114" spans="1:9" ht="12.75" customHeight="1">
      <c r="A114" s="53"/>
      <c r="B114" s="53"/>
      <c r="C114" s="53"/>
      <c r="D114" s="60"/>
      <c r="E114" s="74"/>
      <c r="F114" s="53"/>
      <c r="G114" s="59"/>
      <c r="H114" s="53"/>
      <c r="I114" s="53"/>
    </row>
    <row r="115" spans="1:9" ht="12.75" customHeight="1">
      <c r="A115" s="53"/>
      <c r="B115" s="53"/>
      <c r="C115" s="53" t="s">
        <v>484</v>
      </c>
      <c r="D115" s="60"/>
      <c r="E115" s="74"/>
      <c r="F115" s="53"/>
      <c r="G115" s="83">
        <v>209696.58</v>
      </c>
      <c r="H115" s="53"/>
      <c r="I115" s="53"/>
    </row>
    <row r="116" spans="1:9" ht="12.75" customHeight="1" thickBot="1">
      <c r="A116" s="53"/>
      <c r="B116" s="53"/>
      <c r="D116" s="60"/>
      <c r="F116" s="53"/>
      <c r="G116" s="84">
        <f>SUM(G113:G115)</f>
        <v>1479687.5100000002</v>
      </c>
      <c r="H116" s="53"/>
      <c r="I116" s="73">
        <f>+E93-G116</f>
        <v>0</v>
      </c>
    </row>
    <row r="117" spans="1:9" ht="12.75" customHeight="1" thickTop="1">
      <c r="A117" s="53"/>
      <c r="B117" s="53"/>
      <c r="D117" s="60"/>
      <c r="F117" s="53"/>
      <c r="G117" s="53"/>
      <c r="H117" s="53"/>
      <c r="I117" s="53"/>
    </row>
    <row r="118" spans="1:10" ht="12">
      <c r="A118" s="53"/>
      <c r="B118" s="53"/>
      <c r="D118" s="60"/>
      <c r="F118" s="53"/>
      <c r="G118" s="53"/>
      <c r="H118" s="53"/>
      <c r="I118" s="53"/>
      <c r="J118" s="61"/>
    </row>
    <row r="119" spans="1:9" ht="12">
      <c r="A119" s="53"/>
      <c r="B119" s="53"/>
      <c r="C119" s="53"/>
      <c r="D119" s="60"/>
      <c r="E119" s="74"/>
      <c r="F119" s="53"/>
      <c r="G119" s="53"/>
      <c r="H119" s="53"/>
      <c r="I119" s="53"/>
    </row>
    <row r="120" spans="1:11" ht="12">
      <c r="A120" s="53"/>
      <c r="B120" s="53"/>
      <c r="C120" s="53"/>
      <c r="D120" s="60"/>
      <c r="E120" s="74"/>
      <c r="F120" s="53"/>
      <c r="G120" s="53"/>
      <c r="H120" s="53"/>
      <c r="I120" s="53"/>
      <c r="J120" s="61"/>
      <c r="K120" s="61"/>
    </row>
    <row r="121" spans="1:11" ht="13.5" customHeight="1">
      <c r="A121" s="53"/>
      <c r="B121" s="53"/>
      <c r="C121" s="53"/>
      <c r="D121" s="60"/>
      <c r="E121" s="74"/>
      <c r="F121" s="53"/>
      <c r="G121" s="53"/>
      <c r="H121" s="53"/>
      <c r="I121" s="53"/>
      <c r="J121" s="61"/>
      <c r="K121" s="61"/>
    </row>
    <row r="122" spans="1:9" ht="12" customHeight="1">
      <c r="A122" s="53"/>
      <c r="B122" s="53"/>
      <c r="C122" s="53"/>
      <c r="D122" s="60"/>
      <c r="E122" s="74"/>
      <c r="F122" s="53"/>
      <c r="G122" s="53"/>
      <c r="H122" s="53"/>
      <c r="I122" s="53"/>
    </row>
    <row r="123" spans="1:9" ht="14.25" customHeight="1">
      <c r="A123" s="53"/>
      <c r="B123" s="53"/>
      <c r="C123" s="53" t="s">
        <v>256</v>
      </c>
      <c r="D123" s="53"/>
      <c r="E123" s="53"/>
      <c r="F123" s="53"/>
      <c r="G123" s="53"/>
      <c r="H123" s="53"/>
      <c r="I123" s="53"/>
    </row>
    <row r="124" spans="1:10" ht="12">
      <c r="A124" s="53"/>
      <c r="B124" s="53"/>
      <c r="C124" s="53"/>
      <c r="D124" s="53"/>
      <c r="E124" s="53"/>
      <c r="F124" s="53"/>
      <c r="G124" s="53"/>
      <c r="H124" s="53"/>
      <c r="I124" s="53"/>
      <c r="J124" s="85"/>
    </row>
    <row r="125" spans="1:11" ht="12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61"/>
      <c r="K125" s="61"/>
    </row>
    <row r="126" spans="1:10" ht="12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61"/>
    </row>
    <row r="127" spans="1:10" ht="12.75" customHeight="1">
      <c r="A127" s="53"/>
      <c r="B127" s="53"/>
      <c r="C127" s="70" t="str">
        <f>+'[1]REVeXP'!A88</f>
        <v>   ALMA S. MAGLANA</v>
      </c>
      <c r="D127" s="53"/>
      <c r="E127" s="53"/>
      <c r="F127" s="53"/>
      <c r="G127" s="53"/>
      <c r="H127" s="53"/>
      <c r="I127" s="53"/>
      <c r="J127" s="61"/>
    </row>
    <row r="128" spans="1:10" ht="12.75" customHeight="1">
      <c r="A128" s="53"/>
      <c r="B128" s="53"/>
      <c r="C128" s="54" t="s">
        <v>279</v>
      </c>
      <c r="D128" s="53"/>
      <c r="E128" s="53"/>
      <c r="F128" s="53"/>
      <c r="G128" s="53"/>
      <c r="H128" s="53"/>
      <c r="I128" s="53"/>
      <c r="J128" s="61"/>
    </row>
    <row r="129" spans="1:10" ht="12.75" customHeight="1">
      <c r="A129" s="53"/>
      <c r="B129" s="53"/>
      <c r="C129" s="53"/>
      <c r="D129" s="58"/>
      <c r="E129" s="58"/>
      <c r="F129" s="53"/>
      <c r="G129" s="53"/>
      <c r="H129" s="53"/>
      <c r="I129" s="53"/>
      <c r="J129" s="61"/>
    </row>
    <row r="130" spans="1:9" ht="12">
      <c r="A130" s="53"/>
      <c r="B130" s="53"/>
      <c r="C130" s="53"/>
      <c r="D130" s="53"/>
      <c r="E130" s="53"/>
      <c r="F130" s="59"/>
      <c r="G130" s="59"/>
      <c r="H130" s="53"/>
      <c r="I130" s="59"/>
    </row>
    <row r="131" spans="1:10" ht="12">
      <c r="A131" s="53"/>
      <c r="B131" s="53"/>
      <c r="C131" s="53"/>
      <c r="D131" s="53"/>
      <c r="E131" s="53"/>
      <c r="F131" s="53"/>
      <c r="G131" s="53"/>
      <c r="H131" s="53"/>
      <c r="I131" s="53"/>
      <c r="J131" s="86"/>
    </row>
    <row r="132" spans="1:10" ht="12">
      <c r="A132" s="53"/>
      <c r="B132" s="53"/>
      <c r="C132" s="53"/>
      <c r="D132" s="53"/>
      <c r="E132" s="53"/>
      <c r="F132" s="53"/>
      <c r="G132" s="54"/>
      <c r="H132" s="53"/>
      <c r="I132" s="87"/>
      <c r="J132" s="61"/>
    </row>
    <row r="133" spans="1:9" ht="12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2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2">
      <c r="A135" s="53"/>
      <c r="B135" s="53"/>
      <c r="C135" s="53"/>
      <c r="D135" s="53"/>
      <c r="E135" s="53"/>
      <c r="F135" s="53" t="s">
        <v>259</v>
      </c>
      <c r="G135" s="53"/>
      <c r="H135" s="53"/>
      <c r="I135" s="53"/>
    </row>
    <row r="136" spans="1:9" ht="12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2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2">
      <c r="A139" s="53"/>
      <c r="B139" s="53"/>
      <c r="F139" s="199" t="s">
        <v>291</v>
      </c>
      <c r="G139" s="199"/>
      <c r="H139" s="199"/>
      <c r="I139" s="199"/>
    </row>
    <row r="140" spans="1:9" ht="12">
      <c r="A140" s="53"/>
      <c r="B140" s="53"/>
      <c r="F140" s="53"/>
      <c r="G140" s="53" t="s">
        <v>280</v>
      </c>
      <c r="H140" s="54"/>
      <c r="I140" s="53"/>
    </row>
    <row r="150" spans="10:11" ht="12">
      <c r="J150" s="86"/>
      <c r="K150" s="86"/>
    </row>
    <row r="151" spans="10:11" ht="12">
      <c r="J151" s="88"/>
      <c r="K151" s="89"/>
    </row>
    <row r="152" spans="10:11" ht="12">
      <c r="J152" s="90"/>
      <c r="K152" s="91"/>
    </row>
  </sheetData>
  <sheetProtection/>
  <mergeCells count="3">
    <mergeCell ref="F139:I139"/>
    <mergeCell ref="A1:I1"/>
    <mergeCell ref="A2:I2"/>
  </mergeCells>
  <printOptions/>
  <pageMargins left="0.75" right="0.75" top="0.5" bottom="1.5" header="0.5" footer="0.5"/>
  <pageSetup horizontalDpi="300" verticalDpi="3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6"/>
  <sheetViews>
    <sheetView zoomScalePageLayoutView="0" workbookViewId="0" topLeftCell="A1">
      <selection activeCell="A75" sqref="A75:IV75"/>
    </sheetView>
  </sheetViews>
  <sheetFormatPr defaultColWidth="9.140625" defaultRowHeight="12.75"/>
  <cols>
    <col min="1" max="1" width="33.7109375" style="93" customWidth="1"/>
    <col min="2" max="2" width="14.00390625" style="93" customWidth="1"/>
    <col min="3" max="3" width="2.00390625" style="93" customWidth="1"/>
    <col min="4" max="4" width="20.421875" style="93" customWidth="1"/>
    <col min="5" max="5" width="2.00390625" style="93" customWidth="1"/>
    <col min="6" max="6" width="13.140625" style="93" customWidth="1"/>
    <col min="7" max="7" width="12.7109375" style="93" customWidth="1"/>
    <col min="8" max="8" width="9.8515625" style="93" bestFit="1" customWidth="1"/>
    <col min="9" max="16384" width="9.140625" style="93" customWidth="1"/>
  </cols>
  <sheetData>
    <row r="1" spans="1:5" ht="22.5" customHeight="1">
      <c r="A1" s="213" t="str">
        <f>+'[1]REVeXP'!A1</f>
        <v>BACOLOD WATER DISTRICT</v>
      </c>
      <c r="B1" s="213"/>
      <c r="C1" s="213"/>
      <c r="D1" s="213"/>
      <c r="E1" s="213"/>
    </row>
    <row r="2" spans="1:5" ht="12.75">
      <c r="A2" s="214" t="s">
        <v>281</v>
      </c>
      <c r="B2" s="214"/>
      <c r="C2" s="214"/>
      <c r="D2" s="214"/>
      <c r="E2" s="214"/>
    </row>
    <row r="3" spans="1:5" ht="12.75">
      <c r="A3" s="95" t="s">
        <v>282</v>
      </c>
      <c r="B3" s="96" t="str">
        <f>+TB!C2</f>
        <v> 'DECEMBER 2012</v>
      </c>
      <c r="C3" s="94"/>
      <c r="D3" s="94"/>
      <c r="E3" s="94"/>
    </row>
    <row r="4" spans="1:6" ht="12.75">
      <c r="A4" s="94"/>
      <c r="B4" s="94"/>
      <c r="C4" s="94"/>
      <c r="D4" s="94"/>
      <c r="E4" s="94"/>
      <c r="F4" s="93" t="s">
        <v>23</v>
      </c>
    </row>
    <row r="5" spans="1:5" ht="12.75">
      <c r="A5" s="94"/>
      <c r="B5" s="94"/>
      <c r="C5" s="94"/>
      <c r="D5" s="94"/>
      <c r="E5" s="94"/>
    </row>
    <row r="6" spans="1:5" ht="6" customHeight="1">
      <c r="A6" s="92"/>
      <c r="B6" s="92"/>
      <c r="C6" s="92"/>
      <c r="D6" s="92"/>
      <c r="E6" s="92"/>
    </row>
    <row r="7" spans="1:5" ht="12.75">
      <c r="A7" s="214" t="s">
        <v>283</v>
      </c>
      <c r="B7" s="214"/>
      <c r="C7" s="214"/>
      <c r="D7" s="214"/>
      <c r="E7" s="214"/>
    </row>
    <row r="8" spans="1:5" ht="12.75">
      <c r="A8" s="97" t="s">
        <v>383</v>
      </c>
      <c r="B8" s="94"/>
      <c r="C8" s="94"/>
      <c r="D8" s="94"/>
      <c r="E8" s="94"/>
    </row>
    <row r="9" spans="1:5" ht="12.75">
      <c r="A9" s="98" t="s">
        <v>320</v>
      </c>
      <c r="B9" s="98"/>
      <c r="C9" s="99" t="s">
        <v>8</v>
      </c>
      <c r="D9" s="100">
        <f>+TB!N12-TB!Q12</f>
        <v>23491.1</v>
      </c>
      <c r="E9" s="94"/>
    </row>
    <row r="10" spans="1:5" ht="12.75">
      <c r="A10" s="98" t="s">
        <v>10</v>
      </c>
      <c r="B10" s="98"/>
      <c r="C10" s="101"/>
      <c r="D10" s="100">
        <f>+TB!N15-TB!Q15</f>
        <v>0</v>
      </c>
      <c r="E10" s="94"/>
    </row>
    <row r="11" spans="1:5" ht="12.75">
      <c r="A11" s="102" t="s">
        <v>377</v>
      </c>
      <c r="B11" s="98"/>
      <c r="C11" s="101"/>
      <c r="D11" s="100">
        <f>+TB!N13-TB!Q13</f>
        <v>1246499.83</v>
      </c>
      <c r="E11" s="94"/>
    </row>
    <row r="12" spans="1:5" ht="12.75">
      <c r="A12" s="102" t="s">
        <v>485</v>
      </c>
      <c r="B12" s="98"/>
      <c r="C12" s="101"/>
      <c r="D12" s="100">
        <f>+TB!N7-TB!Q7</f>
        <v>209696.58</v>
      </c>
      <c r="E12" s="94"/>
    </row>
    <row r="13" spans="1:6" ht="12.75">
      <c r="A13" s="97" t="s">
        <v>385</v>
      </c>
      <c r="B13" s="94"/>
      <c r="C13" s="94"/>
      <c r="D13" s="103">
        <f>SUM(D9:D12)</f>
        <v>1479687.5100000002</v>
      </c>
      <c r="E13" s="94"/>
      <c r="F13" s="104">
        <f>+D13-D10</f>
        <v>1479687.5100000002</v>
      </c>
    </row>
    <row r="14" spans="1:5" ht="12.75">
      <c r="A14" s="97" t="s">
        <v>386</v>
      </c>
      <c r="B14" s="94"/>
      <c r="C14" s="94"/>
      <c r="D14" s="94"/>
      <c r="E14" s="94"/>
    </row>
    <row r="15" spans="1:5" ht="12.75">
      <c r="A15" s="98" t="s">
        <v>380</v>
      </c>
      <c r="C15" s="101"/>
      <c r="D15" s="105">
        <f>+TB!N16-TB!Q16</f>
        <v>744463.28</v>
      </c>
      <c r="E15" s="94"/>
    </row>
    <row r="16" spans="1:5" ht="12.75">
      <c r="A16" s="98" t="s">
        <v>325</v>
      </c>
      <c r="C16" s="101"/>
      <c r="D16" s="105">
        <f>+TB!N20-TB!Q20</f>
        <v>413449.55</v>
      </c>
      <c r="E16" s="94"/>
    </row>
    <row r="17" spans="1:5" ht="12.75">
      <c r="A17" s="98" t="s">
        <v>486</v>
      </c>
      <c r="C17" s="101"/>
      <c r="D17" s="105">
        <f>+TB!N18-TB!Q18</f>
        <v>0</v>
      </c>
      <c r="E17" s="94"/>
    </row>
    <row r="18" spans="1:5" ht="12.75">
      <c r="A18" s="97" t="s">
        <v>387</v>
      </c>
      <c r="D18" s="106">
        <f>SUM(D15:D17)</f>
        <v>1157912.83</v>
      </c>
      <c r="E18" s="94"/>
    </row>
    <row r="19" spans="1:5" ht="12.75">
      <c r="A19" s="97" t="s">
        <v>388</v>
      </c>
      <c r="B19" s="94"/>
      <c r="C19" s="94"/>
      <c r="D19" s="94"/>
      <c r="E19" s="94"/>
    </row>
    <row r="20" spans="1:5" ht="12.75">
      <c r="A20" s="98" t="s">
        <v>11</v>
      </c>
      <c r="B20" s="98"/>
      <c r="C20" s="101"/>
      <c r="D20" s="100">
        <f>+TB!N21-TB!Q21</f>
        <v>0</v>
      </c>
      <c r="E20" s="94"/>
    </row>
    <row r="21" spans="1:5" ht="12.75">
      <c r="A21" s="102" t="s">
        <v>389</v>
      </c>
      <c r="B21" s="94"/>
      <c r="C21" s="94"/>
      <c r="D21" s="107">
        <f>+TB!N17-TB!Q17</f>
        <v>440</v>
      </c>
      <c r="E21" s="94"/>
    </row>
    <row r="22" spans="1:5" ht="12.75">
      <c r="A22" s="102" t="s">
        <v>378</v>
      </c>
      <c r="B22" s="102"/>
      <c r="C22" s="101"/>
      <c r="D22" s="100">
        <f>+TB!N11-TB!Q11</f>
        <v>32171.63</v>
      </c>
      <c r="E22" s="94"/>
    </row>
    <row r="23" spans="1:5" ht="12.75">
      <c r="A23" s="97" t="s">
        <v>387</v>
      </c>
      <c r="B23" s="94"/>
      <c r="C23" s="94"/>
      <c r="D23" s="103">
        <f>SUM(D20:D22)</f>
        <v>32611.63</v>
      </c>
      <c r="E23" s="94"/>
    </row>
    <row r="24" spans="1:5" ht="12.75">
      <c r="A24" s="97" t="s">
        <v>390</v>
      </c>
      <c r="B24" s="94"/>
      <c r="C24" s="94"/>
      <c r="D24" s="94"/>
      <c r="E24" s="94"/>
    </row>
    <row r="25" spans="1:5" ht="12.75">
      <c r="A25" s="98" t="s">
        <v>391</v>
      </c>
      <c r="B25" s="98"/>
      <c r="C25" s="101"/>
      <c r="D25" s="100">
        <f>+TB!N22-TB!Q22</f>
        <v>194164.72000000003</v>
      </c>
      <c r="E25" s="94"/>
    </row>
    <row r="26" spans="1:5" ht="12.75">
      <c r="A26" s="98"/>
      <c r="B26" s="98"/>
      <c r="C26" s="101"/>
      <c r="D26" s="100"/>
      <c r="E26" s="94"/>
    </row>
    <row r="27" spans="1:5" ht="12.75">
      <c r="A27" s="97" t="s">
        <v>392</v>
      </c>
      <c r="B27" s="98"/>
      <c r="C27" s="101"/>
      <c r="D27" s="100"/>
      <c r="E27" s="94"/>
    </row>
    <row r="28" spans="1:5" ht="12.75">
      <c r="A28" s="102" t="s">
        <v>379</v>
      </c>
      <c r="B28" s="102"/>
      <c r="C28" s="101"/>
      <c r="D28" s="100">
        <f>+TB!N10-TB!Q10</f>
        <v>5475.14</v>
      </c>
      <c r="E28" s="94"/>
    </row>
    <row r="29" spans="1:5" ht="12.75">
      <c r="A29" s="102"/>
      <c r="B29" s="102"/>
      <c r="C29" s="101"/>
      <c r="D29" s="100"/>
      <c r="E29" s="94"/>
    </row>
    <row r="30" spans="1:5" ht="12.75">
      <c r="A30" s="108" t="s">
        <v>382</v>
      </c>
      <c r="B30" s="108"/>
      <c r="C30" s="101"/>
      <c r="D30" s="101"/>
      <c r="E30" s="94"/>
    </row>
    <row r="31" spans="1:5" ht="12.75">
      <c r="A31" s="98" t="s">
        <v>382</v>
      </c>
      <c r="B31" s="98"/>
      <c r="C31" s="99" t="s">
        <v>8</v>
      </c>
      <c r="D31" s="100">
        <f>+TB!N5-TB!Q5</f>
        <v>20369614.66</v>
      </c>
      <c r="E31" s="94"/>
    </row>
    <row r="32" ht="12.75">
      <c r="E32" s="101"/>
    </row>
    <row r="33" spans="1:6" ht="12.75">
      <c r="A33" s="109" t="s">
        <v>393</v>
      </c>
      <c r="B33" s="108"/>
      <c r="C33" s="101"/>
      <c r="D33" s="100"/>
      <c r="E33" s="100"/>
      <c r="F33" s="104"/>
    </row>
    <row r="34" spans="1:6" ht="12.75">
      <c r="A34" s="98" t="s">
        <v>324</v>
      </c>
      <c r="B34" s="98"/>
      <c r="C34" s="99" t="s">
        <v>8</v>
      </c>
      <c r="D34" s="100">
        <f>+TB!N19-TB!Q19</f>
        <v>-73861.8</v>
      </c>
      <c r="E34" s="110"/>
      <c r="F34" s="111"/>
    </row>
    <row r="35" spans="1:5" ht="12.75">
      <c r="A35" s="98" t="s">
        <v>394</v>
      </c>
      <c r="B35" s="98"/>
      <c r="C35" s="101"/>
      <c r="D35" s="110">
        <f>+TB!N8-TB!Q8</f>
        <v>-5494188.78</v>
      </c>
      <c r="E35" s="100"/>
    </row>
    <row r="36" spans="1:5" ht="12.75">
      <c r="A36" s="112" t="s">
        <v>395</v>
      </c>
      <c r="B36" s="112"/>
      <c r="C36" s="113" t="s">
        <v>8</v>
      </c>
      <c r="D36" s="114">
        <f>SUM(D34:D35)</f>
        <v>-5568050.58</v>
      </c>
      <c r="E36" s="110"/>
    </row>
    <row r="37" spans="1:5" ht="12.75">
      <c r="A37" s="112"/>
      <c r="B37" s="112"/>
      <c r="C37" s="113"/>
      <c r="D37" s="114"/>
      <c r="E37" s="110"/>
    </row>
    <row r="38" spans="1:5" ht="12.75">
      <c r="A38" s="115" t="s">
        <v>487</v>
      </c>
      <c r="B38" s="112"/>
      <c r="C38" s="113"/>
      <c r="D38" s="114">
        <f>+TB!N6-TB!Q6</f>
        <v>9597383.11</v>
      </c>
      <c r="E38" s="110"/>
    </row>
    <row r="39" spans="1:7" ht="13.5" thickBot="1">
      <c r="A39" s="109" t="s">
        <v>284</v>
      </c>
      <c r="B39" s="109"/>
      <c r="C39" s="113" t="s">
        <v>8</v>
      </c>
      <c r="D39" s="116">
        <f>+D13+D18+D23+D25+D28+D31+D36+D38</f>
        <v>27268799.020000003</v>
      </c>
      <c r="E39" s="114"/>
      <c r="G39" s="104"/>
    </row>
    <row r="40" spans="1:5" ht="13.5" hidden="1" thickTop="1">
      <c r="A40" s="101"/>
      <c r="B40" s="101"/>
      <c r="C40" s="101"/>
      <c r="D40" s="100"/>
      <c r="E40" s="100"/>
    </row>
    <row r="41" spans="1:5" ht="13.5" hidden="1" thickTop="1">
      <c r="A41" s="101"/>
      <c r="B41" s="101"/>
      <c r="C41" s="101"/>
      <c r="D41" s="100"/>
      <c r="E41" s="100"/>
    </row>
    <row r="42" spans="1:5" ht="13.5" hidden="1" thickTop="1">
      <c r="A42" s="101"/>
      <c r="B42" s="101"/>
      <c r="C42" s="101"/>
      <c r="D42" s="100"/>
      <c r="E42" s="110"/>
    </row>
    <row r="43" spans="1:5" ht="13.5" hidden="1" thickTop="1">
      <c r="A43" s="94" t="s">
        <v>285</v>
      </c>
      <c r="B43" s="94"/>
      <c r="C43" s="94"/>
      <c r="D43" s="94"/>
      <c r="E43" s="114"/>
    </row>
    <row r="44" spans="1:5" ht="13.5" thickTop="1">
      <c r="A44" s="94"/>
      <c r="B44" s="94"/>
      <c r="C44" s="94"/>
      <c r="D44" s="94"/>
      <c r="E44" s="114"/>
    </row>
    <row r="45" spans="1:5" ht="12.75">
      <c r="A45" s="214" t="s">
        <v>396</v>
      </c>
      <c r="B45" s="214"/>
      <c r="C45" s="214"/>
      <c r="D45" s="214"/>
      <c r="E45" s="114"/>
    </row>
    <row r="46" spans="1:5" ht="12.75">
      <c r="A46" s="97" t="s">
        <v>397</v>
      </c>
      <c r="B46" s="94"/>
      <c r="C46" s="94"/>
      <c r="D46" s="94"/>
      <c r="E46" s="114"/>
    </row>
    <row r="47" spans="1:5" ht="12.75">
      <c r="A47" s="98" t="s">
        <v>330</v>
      </c>
      <c r="B47" s="98"/>
      <c r="C47" s="99" t="s">
        <v>8</v>
      </c>
      <c r="D47" s="100">
        <f>+TB!Q35-TB!N35</f>
        <v>198638</v>
      </c>
      <c r="E47" s="114"/>
    </row>
    <row r="48" spans="1:5" ht="12.75">
      <c r="A48" s="97" t="s">
        <v>398</v>
      </c>
      <c r="B48" s="94"/>
      <c r="C48" s="94"/>
      <c r="D48" s="94"/>
      <c r="E48" s="114"/>
    </row>
    <row r="49" spans="1:5" ht="12.75">
      <c r="A49" s="98" t="s">
        <v>329</v>
      </c>
      <c r="B49" s="98"/>
      <c r="C49" s="99"/>
      <c r="D49" s="100">
        <f>+TB!Q31-TB!N31</f>
        <v>47271.270000000004</v>
      </c>
      <c r="E49" s="114"/>
    </row>
    <row r="50" spans="1:5" ht="12.75">
      <c r="A50" s="101" t="s">
        <v>402</v>
      </c>
      <c r="B50" s="101"/>
      <c r="C50" s="101"/>
      <c r="D50" s="100">
        <f>+TB!Q29-TB!N29</f>
        <v>82265.61</v>
      </c>
      <c r="E50" s="114"/>
    </row>
    <row r="51" spans="1:5" ht="12.75">
      <c r="A51" s="98" t="s">
        <v>328</v>
      </c>
      <c r="B51" s="98"/>
      <c r="C51" s="99"/>
      <c r="D51" s="100">
        <f>+TB!Q30-TB!N30</f>
        <v>0</v>
      </c>
      <c r="E51" s="114"/>
    </row>
    <row r="52" spans="1:5" ht="12.75">
      <c r="A52" s="97" t="s">
        <v>387</v>
      </c>
      <c r="B52" s="94"/>
      <c r="C52" s="94"/>
      <c r="D52" s="103">
        <f>SUM(D49:D51)</f>
        <v>129536.88</v>
      </c>
      <c r="E52" s="114"/>
    </row>
    <row r="53" spans="1:5" ht="12.75">
      <c r="A53" s="97" t="s">
        <v>399</v>
      </c>
      <c r="B53" s="94"/>
      <c r="C53" s="94"/>
      <c r="D53" s="94"/>
      <c r="E53" s="114"/>
    </row>
    <row r="54" spans="1:5" ht="12.75">
      <c r="A54" s="102" t="s">
        <v>489</v>
      </c>
      <c r="B54" s="94"/>
      <c r="C54" s="94"/>
      <c r="D54" s="117">
        <f>+TB!Q36-TB!N36</f>
        <v>139714.01</v>
      </c>
      <c r="E54" s="114"/>
    </row>
    <row r="55" spans="1:5" ht="12.75">
      <c r="A55" s="98" t="s">
        <v>15</v>
      </c>
      <c r="B55" s="98"/>
      <c r="C55" s="101"/>
      <c r="D55" s="100">
        <f>+TB!Q33-TB!N33</f>
        <v>0</v>
      </c>
      <c r="E55" s="114"/>
    </row>
    <row r="56" spans="1:5" ht="12.75">
      <c r="A56" s="98"/>
      <c r="B56" s="98"/>
      <c r="C56" s="101"/>
      <c r="D56" s="118">
        <f>SUM(D54:D55)</f>
        <v>139714.01</v>
      </c>
      <c r="E56" s="114"/>
    </row>
    <row r="57" spans="1:5" ht="12.75">
      <c r="A57" s="109" t="s">
        <v>400</v>
      </c>
      <c r="B57" s="98"/>
      <c r="C57" s="101"/>
      <c r="D57" s="100"/>
      <c r="E57" s="114"/>
    </row>
    <row r="58" spans="1:5" ht="12.75">
      <c r="A58" s="101" t="s">
        <v>403</v>
      </c>
      <c r="B58" s="101"/>
      <c r="C58" s="101"/>
      <c r="D58" s="100">
        <f>+TB!Q25-TB!N25</f>
        <v>0</v>
      </c>
      <c r="E58" s="114"/>
    </row>
    <row r="59" spans="1:5" ht="12.75">
      <c r="A59" s="98" t="s">
        <v>405</v>
      </c>
      <c r="B59" s="98"/>
      <c r="D59" s="100">
        <f>+TB!Q26-TB!N26</f>
        <v>11569897.42</v>
      </c>
      <c r="E59" s="114"/>
    </row>
    <row r="60" spans="1:5" ht="12.75">
      <c r="A60" s="98" t="s">
        <v>481</v>
      </c>
      <c r="B60" s="98"/>
      <c r="D60" s="100">
        <f>+TB!Q27-TB!N27</f>
        <v>11263498</v>
      </c>
      <c r="E60" s="114"/>
    </row>
    <row r="61" spans="1:5" ht="12.75">
      <c r="A61" s="97" t="s">
        <v>387</v>
      </c>
      <c r="B61" s="98"/>
      <c r="C61" s="99"/>
      <c r="D61" s="118">
        <f>SUM(D58:D60)</f>
        <v>22833395.42</v>
      </c>
      <c r="E61" s="114"/>
    </row>
    <row r="62" spans="1:5" ht="12.75">
      <c r="A62" s="109" t="s">
        <v>16</v>
      </c>
      <c r="B62" s="98"/>
      <c r="C62" s="99"/>
      <c r="D62" s="100"/>
      <c r="E62" s="114"/>
    </row>
    <row r="63" spans="1:5" ht="12.75">
      <c r="A63" s="98" t="s">
        <v>286</v>
      </c>
      <c r="B63" s="98"/>
      <c r="C63" s="101"/>
      <c r="D63" s="100">
        <f>+TB!Q32</f>
        <v>38099</v>
      </c>
      <c r="E63" s="114"/>
    </row>
    <row r="64" spans="1:5" ht="12.75">
      <c r="A64" s="98" t="s">
        <v>287</v>
      </c>
      <c r="B64" s="98"/>
      <c r="C64" s="101"/>
      <c r="D64" s="100">
        <f>+TB!Q34-TB!N34</f>
        <v>0</v>
      </c>
      <c r="E64" s="114"/>
    </row>
    <row r="65" spans="1:5" ht="12.75">
      <c r="A65" s="119" t="s">
        <v>384</v>
      </c>
      <c r="B65" s="98"/>
      <c r="C65" s="101"/>
      <c r="D65" s="118">
        <f>SUM(D63:D64)</f>
        <v>38099</v>
      </c>
      <c r="E65" s="114"/>
    </row>
    <row r="66" spans="1:5" ht="12.75">
      <c r="A66" s="120" t="s">
        <v>401</v>
      </c>
      <c r="B66" s="120"/>
      <c r="C66" s="101"/>
      <c r="D66" s="100"/>
      <c r="E66" s="100"/>
    </row>
    <row r="67" spans="1:6" ht="12.75">
      <c r="A67" s="98" t="s">
        <v>326</v>
      </c>
      <c r="B67" s="98"/>
      <c r="C67" s="101"/>
      <c r="D67" s="100">
        <f>+TB!Q23</f>
        <v>325542.96</v>
      </c>
      <c r="E67" s="100"/>
      <c r="F67" s="104"/>
    </row>
    <row r="68" spans="1:6" ht="12.75">
      <c r="A68" s="98" t="s">
        <v>13</v>
      </c>
      <c r="B68" s="98"/>
      <c r="C68" s="101"/>
      <c r="D68" s="110">
        <f>+TB!Q24-TB!N24</f>
        <v>2890902.59</v>
      </c>
      <c r="E68" s="100"/>
      <c r="F68" s="121"/>
    </row>
    <row r="69" spans="1:6" ht="12.75">
      <c r="A69" s="98" t="s">
        <v>381</v>
      </c>
      <c r="B69" s="98"/>
      <c r="C69" s="101"/>
      <c r="D69" s="110">
        <f>+'REV&amp;EXP'!I88</f>
        <v>712970.1599999992</v>
      </c>
      <c r="E69" s="100"/>
      <c r="F69" s="104"/>
    </row>
    <row r="70" spans="1:6" ht="12.75">
      <c r="A70" s="112" t="s">
        <v>395</v>
      </c>
      <c r="B70" s="112"/>
      <c r="D70" s="114">
        <f>SUM(D67:D69)</f>
        <v>3929415.709999999</v>
      </c>
      <c r="E70" s="100"/>
      <c r="F70" s="104"/>
    </row>
    <row r="71" spans="1:6" ht="13.5" thickBot="1">
      <c r="A71" s="109" t="s">
        <v>404</v>
      </c>
      <c r="B71" s="120"/>
      <c r="C71" s="113" t="s">
        <v>8</v>
      </c>
      <c r="D71" s="116">
        <f>+D47+D52+D56+D61+D65+D70</f>
        <v>27268799.020000003</v>
      </c>
      <c r="E71" s="100"/>
      <c r="F71" s="122">
        <f>+D39-D71</f>
        <v>0</v>
      </c>
    </row>
    <row r="72" spans="1:2" ht="13.5" thickTop="1">
      <c r="A72" s="100"/>
      <c r="B72" s="104"/>
    </row>
    <row r="73" spans="1:2" ht="12.75">
      <c r="A73" s="100"/>
      <c r="B73" s="104"/>
    </row>
    <row r="74" spans="1:2" ht="12.75">
      <c r="A74" s="100"/>
      <c r="B74" s="104"/>
    </row>
    <row r="75" spans="1:4" ht="12.75">
      <c r="A75" s="100"/>
      <c r="B75" s="104"/>
      <c r="D75" s="104"/>
    </row>
    <row r="76" spans="1:4" ht="14.25" customHeight="1">
      <c r="A76" s="101"/>
      <c r="B76" s="101"/>
      <c r="C76" s="101"/>
      <c r="D76" s="123"/>
    </row>
    <row r="77" spans="1:4" ht="12.75">
      <c r="A77" s="101"/>
      <c r="B77" s="101"/>
      <c r="C77" s="101"/>
      <c r="D77" s="123"/>
    </row>
    <row r="78" spans="1:4" ht="12.75">
      <c r="A78" s="101" t="s">
        <v>256</v>
      </c>
      <c r="B78" s="101"/>
      <c r="C78" s="101" t="s">
        <v>259</v>
      </c>
      <c r="D78" s="101"/>
    </row>
    <row r="79" spans="1:4" ht="12.75">
      <c r="A79" s="101"/>
      <c r="B79" s="101"/>
      <c r="C79" s="101"/>
      <c r="D79" s="101"/>
    </row>
    <row r="80" spans="1:6" ht="12.75">
      <c r="A80" s="101"/>
      <c r="B80" s="101"/>
      <c r="C80" s="100"/>
      <c r="D80" s="101"/>
      <c r="E80" s="114"/>
      <c r="F80" s="111"/>
    </row>
    <row r="81" spans="1:6" ht="12.75">
      <c r="A81" s="94" t="str">
        <f>+'[1]REVeXP'!A88</f>
        <v>   ALMA S. MAGLANA</v>
      </c>
      <c r="B81" s="109"/>
      <c r="C81" s="97" t="s">
        <v>291</v>
      </c>
      <c r="D81" s="94"/>
      <c r="E81" s="100"/>
      <c r="F81" s="104"/>
    </row>
    <row r="82" spans="1:7" ht="12.75">
      <c r="A82" s="92" t="str">
        <f>+'[1]REVeXP'!A89</f>
        <v>Sr. Accounting Processor-B </v>
      </c>
      <c r="B82" s="101"/>
      <c r="C82" s="101"/>
      <c r="D82" s="92" t="s">
        <v>288</v>
      </c>
      <c r="E82" s="100"/>
      <c r="F82" s="104"/>
      <c r="G82" s="104"/>
    </row>
    <row r="83" ht="12" customHeight="1">
      <c r="E83" s="100"/>
    </row>
    <row r="84" ht="12" customHeight="1">
      <c r="E84" s="94"/>
    </row>
    <row r="85" spans="4:5" ht="15.75" customHeight="1">
      <c r="D85" s="104"/>
      <c r="E85" s="100"/>
    </row>
    <row r="86" ht="16.5" customHeight="1">
      <c r="E86" s="100"/>
    </row>
    <row r="87" ht="12.75">
      <c r="E87" s="100"/>
    </row>
    <row r="88" ht="12.75">
      <c r="E88" s="100"/>
    </row>
    <row r="89" spans="5:6" ht="12.75">
      <c r="E89" s="110"/>
      <c r="F89" s="111"/>
    </row>
    <row r="90" spans="5:6" ht="12.75">
      <c r="E90" s="110"/>
      <c r="F90" s="111"/>
    </row>
    <row r="91" spans="5:6" ht="12.75">
      <c r="E91" s="114"/>
      <c r="F91" s="111"/>
    </row>
    <row r="92" spans="5:6" ht="12.75">
      <c r="E92" s="100"/>
      <c r="F92" s="111"/>
    </row>
    <row r="93" spans="5:7" ht="12.75">
      <c r="E93" s="100"/>
      <c r="F93" s="104"/>
      <c r="G93" s="104"/>
    </row>
    <row r="94" ht="12.75">
      <c r="E94" s="100"/>
    </row>
    <row r="95" ht="12.75">
      <c r="E95" s="100"/>
    </row>
    <row r="96" spans="5:6" ht="12.75">
      <c r="E96" s="100"/>
      <c r="F96" s="104"/>
    </row>
    <row r="97" spans="5:6" ht="12.75">
      <c r="E97" s="100"/>
      <c r="F97" s="104"/>
    </row>
    <row r="98" spans="5:6" ht="12.75">
      <c r="E98" s="100"/>
      <c r="F98" s="104"/>
    </row>
    <row r="99" spans="5:6" ht="12.75">
      <c r="E99" s="100"/>
      <c r="F99" s="104"/>
    </row>
    <row r="100" spans="5:6" ht="12.75">
      <c r="E100" s="100"/>
      <c r="F100" s="104"/>
    </row>
    <row r="101" ht="12.75">
      <c r="E101" s="100"/>
    </row>
    <row r="102" ht="12.75">
      <c r="E102" s="100"/>
    </row>
    <row r="103" ht="12.75">
      <c r="E103" s="100"/>
    </row>
    <row r="104" ht="12.75">
      <c r="E104" s="100"/>
    </row>
    <row r="105" ht="12.75">
      <c r="E105" s="100"/>
    </row>
    <row r="106" spans="5:6" ht="12.75">
      <c r="E106" s="100"/>
      <c r="F106" s="111"/>
    </row>
    <row r="107" spans="5:6" ht="12.75">
      <c r="E107" s="100"/>
      <c r="F107" s="111"/>
    </row>
    <row r="108" spans="5:6" ht="12.75">
      <c r="E108" s="100"/>
      <c r="F108" s="111"/>
    </row>
    <row r="109" spans="5:6" ht="12.75">
      <c r="E109" s="100"/>
      <c r="F109" s="111"/>
    </row>
    <row r="110" spans="5:6" ht="12.75">
      <c r="E110" s="100"/>
      <c r="F110" s="104"/>
    </row>
    <row r="111" spans="5:6" ht="12.75">
      <c r="E111" s="110"/>
      <c r="F111" s="104"/>
    </row>
    <row r="112" ht="12.75">
      <c r="E112" s="114"/>
    </row>
    <row r="113" spans="5:6" ht="12.75">
      <c r="E113" s="114"/>
      <c r="F113" s="111"/>
    </row>
    <row r="114" spans="5:6" ht="12.75">
      <c r="E114" s="101"/>
      <c r="F114" s="111"/>
    </row>
    <row r="115" ht="12.75">
      <c r="E115" s="101"/>
    </row>
    <row r="116" ht="12.75">
      <c r="E116" s="101"/>
    </row>
    <row r="117" ht="12.75" customHeight="1">
      <c r="E117" s="101"/>
    </row>
    <row r="118" ht="12.75" customHeight="1">
      <c r="E118" s="101"/>
    </row>
    <row r="119" ht="12.75" customHeight="1">
      <c r="E119" s="101"/>
    </row>
    <row r="120" ht="12.75">
      <c r="E120" s="94"/>
    </row>
    <row r="121" ht="15" customHeight="1">
      <c r="E121" s="101"/>
    </row>
    <row r="122" spans="7:9" ht="12.75">
      <c r="G122" s="122"/>
      <c r="H122" s="122"/>
      <c r="I122" s="122"/>
    </row>
    <row r="123" spans="7:9" ht="12.75">
      <c r="G123" s="124"/>
      <c r="H123" s="124"/>
      <c r="I123" s="124"/>
    </row>
    <row r="124" spans="7:9" ht="12.75">
      <c r="G124" s="125"/>
      <c r="H124" s="125"/>
      <c r="I124" s="125"/>
    </row>
    <row r="131" spans="1:4" ht="12.75">
      <c r="A131" s="126"/>
      <c r="B131" s="126"/>
      <c r="C131" s="126"/>
      <c r="D131" s="126"/>
    </row>
    <row r="132" spans="1:4" ht="12.75">
      <c r="A132" s="126"/>
      <c r="B132" s="126"/>
      <c r="C132" s="126"/>
      <c r="D132" s="126"/>
    </row>
    <row r="133" spans="1:4" ht="12.75">
      <c r="A133" s="126"/>
      <c r="B133" s="126"/>
      <c r="C133" s="126"/>
      <c r="D133" s="126"/>
    </row>
    <row r="134" spans="1:4" ht="12.75">
      <c r="A134" s="126"/>
      <c r="B134" s="126"/>
      <c r="C134" s="126"/>
      <c r="D134" s="126"/>
    </row>
    <row r="135" spans="1:4" ht="12.75">
      <c r="A135" s="126"/>
      <c r="B135" s="126"/>
      <c r="C135" s="126"/>
      <c r="D135" s="126"/>
    </row>
    <row r="136" spans="1:4" ht="12.75">
      <c r="A136" s="126"/>
      <c r="B136" s="126"/>
      <c r="C136" s="126"/>
      <c r="D136" s="126"/>
    </row>
    <row r="137" spans="1:4" ht="12.75">
      <c r="A137" s="126"/>
      <c r="B137" s="126"/>
      <c r="C137" s="126"/>
      <c r="D137" s="126"/>
    </row>
    <row r="138" spans="1:4" ht="12.75">
      <c r="A138" s="126"/>
      <c r="B138" s="126"/>
      <c r="C138" s="126"/>
      <c r="D138" s="126"/>
    </row>
    <row r="139" spans="1:4" ht="12.75">
      <c r="A139" s="126"/>
      <c r="B139" s="126"/>
      <c r="C139" s="126"/>
      <c r="D139" s="126"/>
    </row>
    <row r="140" spans="1:4" ht="12.75">
      <c r="A140" s="126"/>
      <c r="B140" s="126"/>
      <c r="C140" s="126"/>
      <c r="D140" s="126"/>
    </row>
    <row r="141" spans="1:4" ht="12.75">
      <c r="A141" s="126"/>
      <c r="B141" s="126"/>
      <c r="C141" s="126"/>
      <c r="D141" s="126"/>
    </row>
    <row r="142" spans="1:4" ht="12.75">
      <c r="A142" s="126"/>
      <c r="B142" s="126"/>
      <c r="C142" s="126"/>
      <c r="D142" s="126"/>
    </row>
    <row r="143" spans="1:4" ht="12.75">
      <c r="A143" s="126"/>
      <c r="B143" s="126"/>
      <c r="C143" s="126"/>
      <c r="D143" s="126"/>
    </row>
    <row r="144" spans="1:4" ht="12.75">
      <c r="A144" s="126"/>
      <c r="B144" s="126"/>
      <c r="C144" s="126"/>
      <c r="D144" s="126"/>
    </row>
    <row r="145" spans="1:4" ht="12.75">
      <c r="A145" s="126"/>
      <c r="B145" s="126"/>
      <c r="C145" s="126"/>
      <c r="D145" s="126"/>
    </row>
    <row r="146" spans="1:4" ht="12.75">
      <c r="A146" s="126"/>
      <c r="B146" s="126"/>
      <c r="C146" s="126"/>
      <c r="D146" s="126"/>
    </row>
    <row r="147" spans="1:4" ht="12.75">
      <c r="A147" s="126"/>
      <c r="B147" s="126"/>
      <c r="C147" s="126"/>
      <c r="D147" s="126"/>
    </row>
    <row r="148" spans="1:4" ht="12.75">
      <c r="A148" s="126"/>
      <c r="B148" s="126"/>
      <c r="C148" s="126"/>
      <c r="D148" s="126"/>
    </row>
    <row r="149" spans="1:4" ht="12.75">
      <c r="A149" s="126"/>
      <c r="B149" s="126"/>
      <c r="C149" s="126"/>
      <c r="D149" s="126"/>
    </row>
    <row r="150" spans="1:4" ht="12.75">
      <c r="A150" s="126"/>
      <c r="B150" s="126"/>
      <c r="C150" s="126"/>
      <c r="D150" s="126"/>
    </row>
    <row r="151" spans="1:4" ht="12.75">
      <c r="A151" s="126"/>
      <c r="B151" s="126"/>
      <c r="C151" s="126"/>
      <c r="D151" s="126"/>
    </row>
    <row r="152" spans="1:4" ht="12.75">
      <c r="A152" s="126"/>
      <c r="B152" s="126"/>
      <c r="C152" s="126"/>
      <c r="D152" s="126"/>
    </row>
    <row r="153" spans="1:4" ht="12.75">
      <c r="A153" s="126"/>
      <c r="B153" s="126"/>
      <c r="C153" s="126"/>
      <c r="D153" s="126"/>
    </row>
    <row r="154" spans="1:4" ht="12.75">
      <c r="A154" s="126"/>
      <c r="B154" s="126"/>
      <c r="C154" s="126"/>
      <c r="D154" s="126"/>
    </row>
    <row r="155" spans="1:4" ht="12.75">
      <c r="A155" s="126"/>
      <c r="B155" s="126"/>
      <c r="C155" s="126"/>
      <c r="D155" s="126"/>
    </row>
    <row r="156" spans="1:4" ht="12.75">
      <c r="A156" s="126"/>
      <c r="B156" s="126"/>
      <c r="C156" s="126"/>
      <c r="D156" s="126"/>
    </row>
    <row r="157" spans="1:4" ht="12.75">
      <c r="A157" s="126"/>
      <c r="B157" s="126"/>
      <c r="C157" s="126"/>
      <c r="D157" s="126"/>
    </row>
    <row r="158" spans="1:4" ht="12.75">
      <c r="A158" s="126"/>
      <c r="B158" s="126"/>
      <c r="C158" s="126"/>
      <c r="D158" s="126"/>
    </row>
    <row r="159" spans="1:4" ht="12.75">
      <c r="A159" s="126"/>
      <c r="B159" s="126"/>
      <c r="C159" s="126"/>
      <c r="D159" s="126"/>
    </row>
    <row r="160" spans="1:4" ht="12.75">
      <c r="A160" s="126"/>
      <c r="B160" s="126"/>
      <c r="C160" s="126"/>
      <c r="D160" s="126"/>
    </row>
    <row r="161" spans="1:4" ht="12.75">
      <c r="A161" s="126"/>
      <c r="B161" s="126"/>
      <c r="C161" s="126"/>
      <c r="D161" s="126"/>
    </row>
    <row r="162" spans="1:4" ht="12.75">
      <c r="A162" s="126"/>
      <c r="B162" s="126"/>
      <c r="C162" s="126"/>
      <c r="D162" s="126"/>
    </row>
    <row r="163" spans="1:4" ht="12.75">
      <c r="A163" s="126"/>
      <c r="B163" s="126"/>
      <c r="C163" s="126"/>
      <c r="D163" s="126"/>
    </row>
    <row r="164" spans="1:4" ht="12.75">
      <c r="A164" s="126"/>
      <c r="B164" s="126"/>
      <c r="C164" s="126"/>
      <c r="D164" s="126"/>
    </row>
    <row r="165" spans="1:4" ht="12.75">
      <c r="A165" s="126"/>
      <c r="B165" s="126"/>
      <c r="C165" s="126"/>
      <c r="D165" s="126"/>
    </row>
    <row r="166" spans="1:4" ht="12.75">
      <c r="A166" s="126"/>
      <c r="B166" s="126"/>
      <c r="C166" s="126"/>
      <c r="D166" s="126"/>
    </row>
    <row r="167" spans="1:4" ht="12.75">
      <c r="A167" s="126"/>
      <c r="B167" s="126"/>
      <c r="C167" s="126"/>
      <c r="D167" s="126"/>
    </row>
    <row r="168" spans="1:4" ht="12.75">
      <c r="A168" s="126"/>
      <c r="B168" s="126"/>
      <c r="C168" s="126"/>
      <c r="D168" s="126"/>
    </row>
    <row r="169" spans="1:4" ht="12.75">
      <c r="A169" s="126"/>
      <c r="B169" s="126"/>
      <c r="C169" s="126"/>
      <c r="D169" s="126"/>
    </row>
    <row r="170" spans="1:5" ht="12.75">
      <c r="A170" s="126"/>
      <c r="B170" s="126"/>
      <c r="C170" s="126"/>
      <c r="D170" s="126"/>
      <c r="E170" s="126"/>
    </row>
    <row r="171" spans="1:5" ht="12.75">
      <c r="A171" s="126"/>
      <c r="B171" s="126"/>
      <c r="C171" s="126"/>
      <c r="D171" s="126"/>
      <c r="E171" s="126"/>
    </row>
    <row r="172" spans="1:5" ht="12.75">
      <c r="A172" s="126"/>
      <c r="B172" s="126"/>
      <c r="C172" s="126"/>
      <c r="D172" s="126"/>
      <c r="E172" s="126"/>
    </row>
    <row r="173" spans="1:5" ht="12.75">
      <c r="A173" s="126"/>
      <c r="B173" s="126"/>
      <c r="C173" s="126"/>
      <c r="D173" s="126"/>
      <c r="E173" s="126"/>
    </row>
    <row r="174" spans="1:5" ht="12.75">
      <c r="A174" s="126"/>
      <c r="B174" s="126"/>
      <c r="C174" s="126"/>
      <c r="D174" s="126"/>
      <c r="E174" s="126"/>
    </row>
    <row r="175" spans="1:5" ht="12.75">
      <c r="A175" s="126"/>
      <c r="B175" s="126"/>
      <c r="C175" s="126"/>
      <c r="D175" s="126"/>
      <c r="E175" s="126"/>
    </row>
    <row r="176" spans="1:5" ht="12.75">
      <c r="A176" s="126"/>
      <c r="B176" s="126"/>
      <c r="C176" s="126"/>
      <c r="D176" s="126"/>
      <c r="E176" s="126"/>
    </row>
    <row r="177" spans="1:5" ht="12.75">
      <c r="A177" s="126"/>
      <c r="B177" s="126"/>
      <c r="C177" s="126"/>
      <c r="D177" s="126"/>
      <c r="E177" s="126"/>
    </row>
    <row r="178" spans="1:5" ht="12.75">
      <c r="A178" s="126"/>
      <c r="B178" s="126"/>
      <c r="C178" s="126"/>
      <c r="D178" s="126"/>
      <c r="E178" s="126"/>
    </row>
    <row r="179" spans="1:5" ht="12.75">
      <c r="A179" s="126"/>
      <c r="B179" s="126"/>
      <c r="C179" s="126"/>
      <c r="D179" s="126"/>
      <c r="E179" s="126"/>
    </row>
    <row r="180" spans="1:5" ht="12.75">
      <c r="A180" s="126"/>
      <c r="B180" s="126"/>
      <c r="C180" s="126"/>
      <c r="D180" s="126"/>
      <c r="E180" s="126"/>
    </row>
    <row r="181" spans="1:5" ht="12.75">
      <c r="A181" s="126"/>
      <c r="B181" s="126"/>
      <c r="C181" s="126"/>
      <c r="D181" s="126"/>
      <c r="E181" s="126"/>
    </row>
    <row r="182" spans="1:5" ht="12.75">
      <c r="A182" s="126"/>
      <c r="B182" s="126"/>
      <c r="C182" s="126"/>
      <c r="D182" s="126"/>
      <c r="E182" s="126"/>
    </row>
    <row r="183" spans="1:5" ht="12.75">
      <c r="A183" s="126"/>
      <c r="B183" s="126"/>
      <c r="C183" s="126"/>
      <c r="D183" s="126"/>
      <c r="E183" s="126"/>
    </row>
    <row r="184" spans="1:5" ht="12.75">
      <c r="A184" s="126"/>
      <c r="B184" s="126"/>
      <c r="C184" s="126"/>
      <c r="D184" s="126"/>
      <c r="E184" s="126"/>
    </row>
    <row r="185" spans="1:5" ht="12.75">
      <c r="A185" s="126"/>
      <c r="B185" s="126"/>
      <c r="C185" s="126"/>
      <c r="D185" s="126"/>
      <c r="E185" s="126"/>
    </row>
    <row r="186" spans="1:5" ht="12.75">
      <c r="A186" s="126"/>
      <c r="B186" s="126"/>
      <c r="C186" s="126"/>
      <c r="D186" s="126"/>
      <c r="E186" s="126"/>
    </row>
    <row r="187" spans="1:5" ht="12.75">
      <c r="A187" s="126"/>
      <c r="B187" s="126"/>
      <c r="C187" s="126"/>
      <c r="D187" s="126"/>
      <c r="E187" s="126"/>
    </row>
    <row r="188" spans="1:5" ht="12.75">
      <c r="A188" s="126"/>
      <c r="B188" s="126"/>
      <c r="C188" s="126"/>
      <c r="D188" s="126"/>
      <c r="E188" s="126"/>
    </row>
    <row r="189" spans="1:5" ht="12.75">
      <c r="A189" s="126"/>
      <c r="B189" s="126"/>
      <c r="C189" s="126"/>
      <c r="D189" s="126"/>
      <c r="E189" s="126"/>
    </row>
    <row r="190" spans="1:5" ht="12.75">
      <c r="A190" s="126"/>
      <c r="B190" s="126"/>
      <c r="C190" s="126"/>
      <c r="D190" s="126"/>
      <c r="E190" s="126"/>
    </row>
    <row r="191" spans="1:5" ht="12.75">
      <c r="A191" s="126"/>
      <c r="B191" s="126"/>
      <c r="C191" s="126"/>
      <c r="D191" s="126"/>
      <c r="E191" s="126"/>
    </row>
    <row r="192" spans="1:5" ht="12.75">
      <c r="A192" s="126"/>
      <c r="B192" s="126"/>
      <c r="C192" s="126"/>
      <c r="D192" s="126"/>
      <c r="E192" s="126"/>
    </row>
    <row r="193" spans="1:5" ht="12.75">
      <c r="A193" s="126"/>
      <c r="B193" s="126"/>
      <c r="C193" s="126"/>
      <c r="D193" s="126"/>
      <c r="E193" s="126"/>
    </row>
    <row r="194" spans="1:5" ht="12.75">
      <c r="A194" s="126"/>
      <c r="B194" s="126"/>
      <c r="C194" s="126"/>
      <c r="D194" s="126"/>
      <c r="E194" s="126"/>
    </row>
    <row r="195" spans="1:5" ht="12.75">
      <c r="A195" s="126"/>
      <c r="B195" s="126"/>
      <c r="C195" s="126"/>
      <c r="D195" s="126"/>
      <c r="E195" s="126"/>
    </row>
    <row r="196" spans="1:5" ht="12.75">
      <c r="A196" s="126"/>
      <c r="B196" s="126"/>
      <c r="C196" s="126"/>
      <c r="D196" s="126"/>
      <c r="E196" s="126"/>
    </row>
    <row r="197" spans="1:5" ht="12.75">
      <c r="A197" s="126"/>
      <c r="B197" s="126"/>
      <c r="C197" s="126"/>
      <c r="D197" s="126"/>
      <c r="E197" s="126"/>
    </row>
    <row r="198" spans="1:5" ht="12.75">
      <c r="A198" s="126"/>
      <c r="B198" s="126"/>
      <c r="C198" s="126"/>
      <c r="D198" s="126"/>
      <c r="E198" s="126"/>
    </row>
    <row r="199" spans="1:5" ht="12.75">
      <c r="A199" s="126"/>
      <c r="B199" s="126"/>
      <c r="C199" s="126"/>
      <c r="D199" s="126"/>
      <c r="E199" s="126"/>
    </row>
    <row r="200" spans="1:5" ht="12.75">
      <c r="A200" s="126"/>
      <c r="B200" s="126"/>
      <c r="C200" s="126"/>
      <c r="D200" s="126"/>
      <c r="E200" s="126"/>
    </row>
    <row r="201" spans="1:5" ht="12.75">
      <c r="A201" s="126"/>
      <c r="B201" s="126"/>
      <c r="C201" s="126"/>
      <c r="D201" s="126"/>
      <c r="E201" s="126"/>
    </row>
    <row r="202" spans="1:5" ht="12.75">
      <c r="A202" s="126"/>
      <c r="B202" s="126"/>
      <c r="C202" s="126"/>
      <c r="D202" s="126"/>
      <c r="E202" s="126"/>
    </row>
    <row r="203" spans="1:5" ht="12.75">
      <c r="A203" s="126"/>
      <c r="B203" s="126"/>
      <c r="C203" s="126"/>
      <c r="D203" s="126"/>
      <c r="E203" s="126"/>
    </row>
    <row r="204" spans="1:5" ht="12.75">
      <c r="A204" s="126"/>
      <c r="B204" s="126"/>
      <c r="C204" s="126"/>
      <c r="D204" s="126"/>
      <c r="E204" s="126"/>
    </row>
    <row r="205" spans="1:5" ht="12.75">
      <c r="A205" s="126"/>
      <c r="B205" s="126"/>
      <c r="C205" s="126"/>
      <c r="D205" s="126"/>
      <c r="E205" s="126"/>
    </row>
    <row r="206" spans="1:5" ht="12.75">
      <c r="A206" s="126"/>
      <c r="B206" s="126"/>
      <c r="C206" s="126"/>
      <c r="D206" s="126"/>
      <c r="E206" s="126"/>
    </row>
    <row r="207" spans="1:5" ht="12.75">
      <c r="A207" s="126"/>
      <c r="B207" s="126"/>
      <c r="C207" s="126"/>
      <c r="D207" s="126"/>
      <c r="E207" s="126"/>
    </row>
    <row r="208" spans="1:5" ht="12.75">
      <c r="A208" s="126"/>
      <c r="B208" s="126"/>
      <c r="C208" s="126"/>
      <c r="D208" s="126"/>
      <c r="E208" s="126"/>
    </row>
    <row r="209" spans="1:5" ht="12.75">
      <c r="A209" s="126"/>
      <c r="B209" s="126"/>
      <c r="C209" s="126"/>
      <c r="D209" s="126"/>
      <c r="E209" s="126"/>
    </row>
    <row r="210" spans="1:5" ht="12.75">
      <c r="A210" s="126"/>
      <c r="B210" s="126"/>
      <c r="C210" s="126"/>
      <c r="D210" s="126"/>
      <c r="E210" s="126"/>
    </row>
    <row r="211" spans="1:5" ht="12.75">
      <c r="A211" s="126"/>
      <c r="B211" s="126"/>
      <c r="C211" s="126"/>
      <c r="D211" s="126"/>
      <c r="E211" s="126"/>
    </row>
    <row r="212" spans="1:5" ht="12.75">
      <c r="A212" s="126"/>
      <c r="B212" s="126"/>
      <c r="C212" s="126"/>
      <c r="D212" s="126"/>
      <c r="E212" s="126"/>
    </row>
    <row r="213" spans="1:5" ht="12.75">
      <c r="A213" s="126"/>
      <c r="B213" s="126"/>
      <c r="C213" s="126"/>
      <c r="D213" s="126"/>
      <c r="E213" s="126"/>
    </row>
    <row r="214" spans="1:5" ht="12.75">
      <c r="A214" s="126"/>
      <c r="B214" s="126"/>
      <c r="C214" s="126"/>
      <c r="D214" s="126"/>
      <c r="E214" s="126"/>
    </row>
    <row r="215" spans="1:5" ht="12.75">
      <c r="A215" s="126"/>
      <c r="B215" s="126"/>
      <c r="C215" s="126"/>
      <c r="D215" s="126"/>
      <c r="E215" s="126"/>
    </row>
    <row r="216" spans="1:5" ht="12.75">
      <c r="A216" s="126"/>
      <c r="B216" s="126"/>
      <c r="C216" s="126"/>
      <c r="D216" s="126"/>
      <c r="E216" s="126"/>
    </row>
    <row r="217" spans="1:5" ht="12.75">
      <c r="A217" s="126"/>
      <c r="B217" s="126"/>
      <c r="C217" s="126"/>
      <c r="D217" s="126"/>
      <c r="E217" s="126"/>
    </row>
    <row r="218" spans="1:5" ht="12.75">
      <c r="A218" s="126"/>
      <c r="B218" s="126"/>
      <c r="C218" s="126"/>
      <c r="D218" s="126"/>
      <c r="E218" s="126"/>
    </row>
    <row r="219" spans="1:5" ht="12.75">
      <c r="A219" s="126"/>
      <c r="B219" s="126"/>
      <c r="C219" s="126"/>
      <c r="D219" s="126"/>
      <c r="E219" s="126"/>
    </row>
    <row r="220" spans="1:5" ht="12.75">
      <c r="A220" s="126"/>
      <c r="B220" s="126"/>
      <c r="C220" s="126"/>
      <c r="D220" s="126"/>
      <c r="E220" s="126"/>
    </row>
    <row r="221" spans="1:5" ht="12.75">
      <c r="A221" s="126"/>
      <c r="B221" s="126"/>
      <c r="C221" s="126"/>
      <c r="D221" s="126"/>
      <c r="E221" s="126"/>
    </row>
    <row r="222" spans="1:5" ht="12.75">
      <c r="A222" s="126"/>
      <c r="B222" s="126"/>
      <c r="C222" s="126"/>
      <c r="D222" s="126"/>
      <c r="E222" s="126"/>
    </row>
    <row r="223" spans="1:5" ht="12.75">
      <c r="A223" s="126"/>
      <c r="B223" s="126"/>
      <c r="C223" s="126"/>
      <c r="D223" s="126"/>
      <c r="E223" s="126"/>
    </row>
    <row r="224" spans="1:5" ht="12.75">
      <c r="A224" s="126"/>
      <c r="B224" s="126"/>
      <c r="C224" s="126"/>
      <c r="D224" s="126"/>
      <c r="E224" s="126"/>
    </row>
    <row r="225" spans="1:5" ht="12.75">
      <c r="A225" s="126"/>
      <c r="B225" s="126"/>
      <c r="C225" s="126"/>
      <c r="D225" s="126"/>
      <c r="E225" s="126"/>
    </row>
    <row r="226" spans="1:5" ht="12.75">
      <c r="A226" s="126"/>
      <c r="B226" s="126"/>
      <c r="C226" s="126"/>
      <c r="D226" s="126"/>
      <c r="E226" s="126"/>
    </row>
    <row r="227" spans="1:5" ht="12.75">
      <c r="A227" s="126"/>
      <c r="B227" s="126"/>
      <c r="C227" s="126"/>
      <c r="D227" s="126"/>
      <c r="E227" s="126"/>
    </row>
    <row r="228" spans="1:5" ht="12.75">
      <c r="A228" s="126"/>
      <c r="B228" s="126"/>
      <c r="C228" s="126"/>
      <c r="D228" s="126"/>
      <c r="E228" s="126"/>
    </row>
    <row r="229" spans="1:5" ht="12.75">
      <c r="A229" s="126"/>
      <c r="B229" s="126"/>
      <c r="C229" s="126"/>
      <c r="D229" s="126"/>
      <c r="E229" s="126"/>
    </row>
    <row r="230" spans="1:5" ht="12.75">
      <c r="A230" s="126"/>
      <c r="B230" s="126"/>
      <c r="C230" s="126"/>
      <c r="D230" s="126"/>
      <c r="E230" s="126"/>
    </row>
    <row r="231" spans="1:5" ht="12.75">
      <c r="A231" s="126"/>
      <c r="B231" s="126"/>
      <c r="C231" s="126"/>
      <c r="D231" s="126"/>
      <c r="E231" s="126"/>
    </row>
    <row r="232" spans="1:5" ht="12.75">
      <c r="A232" s="126"/>
      <c r="B232" s="126"/>
      <c r="C232" s="126"/>
      <c r="D232" s="126"/>
      <c r="E232" s="126"/>
    </row>
    <row r="233" spans="1:5" ht="12.75">
      <c r="A233" s="126"/>
      <c r="B233" s="126"/>
      <c r="C233" s="126"/>
      <c r="D233" s="126"/>
      <c r="E233" s="126"/>
    </row>
    <row r="234" spans="1:5" ht="12.75">
      <c r="A234" s="126"/>
      <c r="B234" s="126"/>
      <c r="C234" s="126"/>
      <c r="D234" s="126"/>
      <c r="E234" s="126"/>
    </row>
    <row r="235" spans="1:5" ht="12.75">
      <c r="A235" s="126"/>
      <c r="B235" s="126"/>
      <c r="C235" s="126"/>
      <c r="D235" s="126"/>
      <c r="E235" s="126"/>
    </row>
    <row r="236" spans="1:5" ht="12.75">
      <c r="A236" s="126"/>
      <c r="B236" s="126"/>
      <c r="C236" s="126"/>
      <c r="D236" s="126"/>
      <c r="E236" s="126"/>
    </row>
    <row r="237" spans="1:5" ht="12.75">
      <c r="A237" s="126"/>
      <c r="B237" s="126"/>
      <c r="C237" s="126"/>
      <c r="D237" s="126"/>
      <c r="E237" s="126"/>
    </row>
    <row r="238" spans="1:5" ht="12.75">
      <c r="A238" s="126"/>
      <c r="B238" s="126"/>
      <c r="C238" s="126"/>
      <c r="D238" s="126"/>
      <c r="E238" s="126"/>
    </row>
    <row r="239" spans="1:5" ht="12.75">
      <c r="A239" s="126"/>
      <c r="B239" s="126"/>
      <c r="C239" s="126"/>
      <c r="D239" s="126"/>
      <c r="E239" s="126"/>
    </row>
    <row r="240" spans="1:5" ht="12.75">
      <c r="A240" s="126"/>
      <c r="B240" s="126"/>
      <c r="C240" s="126"/>
      <c r="D240" s="126"/>
      <c r="E240" s="126"/>
    </row>
    <row r="241" spans="1:5" ht="12.75">
      <c r="A241" s="126"/>
      <c r="B241" s="126"/>
      <c r="C241" s="126"/>
      <c r="D241" s="126"/>
      <c r="E241" s="126"/>
    </row>
    <row r="242" spans="1:5" ht="12.75">
      <c r="A242" s="126"/>
      <c r="B242" s="126"/>
      <c r="C242" s="126"/>
      <c r="D242" s="126"/>
      <c r="E242" s="126"/>
    </row>
    <row r="243" spans="1:5" ht="12.75">
      <c r="A243" s="126"/>
      <c r="B243" s="126"/>
      <c r="C243" s="126"/>
      <c r="D243" s="126"/>
      <c r="E243" s="126"/>
    </row>
    <row r="244" spans="1:5" ht="12.75">
      <c r="A244" s="126"/>
      <c r="B244" s="126"/>
      <c r="C244" s="126"/>
      <c r="D244" s="126"/>
      <c r="E244" s="126"/>
    </row>
    <row r="245" spans="1:5" ht="12.75">
      <c r="A245" s="126"/>
      <c r="B245" s="126"/>
      <c r="C245" s="126"/>
      <c r="D245" s="126"/>
      <c r="E245" s="126"/>
    </row>
    <row r="246" spans="1:5" ht="12.75">
      <c r="A246" s="126"/>
      <c r="B246" s="126"/>
      <c r="C246" s="126"/>
      <c r="D246" s="126"/>
      <c r="E246" s="126"/>
    </row>
    <row r="247" spans="1:5" ht="12.75">
      <c r="A247" s="126"/>
      <c r="B247" s="126"/>
      <c r="C247" s="126"/>
      <c r="D247" s="126"/>
      <c r="E247" s="126"/>
    </row>
    <row r="248" spans="1:5" ht="12.75">
      <c r="A248" s="126"/>
      <c r="B248" s="126"/>
      <c r="C248" s="126"/>
      <c r="D248" s="126"/>
      <c r="E248" s="126"/>
    </row>
    <row r="249" spans="1:5" ht="12.75">
      <c r="A249" s="126"/>
      <c r="B249" s="126"/>
      <c r="C249" s="126"/>
      <c r="D249" s="126"/>
      <c r="E249" s="126"/>
    </row>
    <row r="250" spans="1:5" ht="12.75">
      <c r="A250" s="126"/>
      <c r="B250" s="126"/>
      <c r="C250" s="126"/>
      <c r="D250" s="126"/>
      <c r="E250" s="126"/>
    </row>
    <row r="251" spans="1:5" ht="12.75">
      <c r="A251" s="126"/>
      <c r="B251" s="126"/>
      <c r="C251" s="126"/>
      <c r="D251" s="126"/>
      <c r="E251" s="126"/>
    </row>
    <row r="252" spans="1:5" ht="12.75">
      <c r="A252" s="126"/>
      <c r="B252" s="126"/>
      <c r="C252" s="126"/>
      <c r="D252" s="126"/>
      <c r="E252" s="126"/>
    </row>
    <row r="253" spans="1:5" ht="12.75">
      <c r="A253" s="126"/>
      <c r="B253" s="126"/>
      <c r="C253" s="126"/>
      <c r="D253" s="126"/>
      <c r="E253" s="126"/>
    </row>
    <row r="254" spans="1:5" ht="12.75">
      <c r="A254" s="126"/>
      <c r="B254" s="126"/>
      <c r="C254" s="126"/>
      <c r="D254" s="126"/>
      <c r="E254" s="126"/>
    </row>
    <row r="255" spans="1:5" ht="12.75">
      <c r="A255" s="126"/>
      <c r="B255" s="126"/>
      <c r="C255" s="126"/>
      <c r="D255" s="126"/>
      <c r="E255" s="126"/>
    </row>
    <row r="256" spans="1:5" ht="12.75">
      <c r="A256" s="126"/>
      <c r="B256" s="126"/>
      <c r="C256" s="126"/>
      <c r="D256" s="126"/>
      <c r="E256" s="126"/>
    </row>
    <row r="257" spans="1:5" ht="12.75">
      <c r="A257" s="126"/>
      <c r="B257" s="126"/>
      <c r="C257" s="126"/>
      <c r="D257" s="126"/>
      <c r="E257" s="126"/>
    </row>
    <row r="258" spans="1:5" ht="12.75">
      <c r="A258" s="126"/>
      <c r="B258" s="126"/>
      <c r="C258" s="126"/>
      <c r="D258" s="126"/>
      <c r="E258" s="126"/>
    </row>
    <row r="259" spans="1:5" ht="12.75">
      <c r="A259" s="126"/>
      <c r="B259" s="126"/>
      <c r="C259" s="126"/>
      <c r="D259" s="126"/>
      <c r="E259" s="126"/>
    </row>
    <row r="260" spans="1:5" ht="12.75">
      <c r="A260" s="126"/>
      <c r="B260" s="126"/>
      <c r="C260" s="126"/>
      <c r="D260" s="126"/>
      <c r="E260" s="126"/>
    </row>
    <row r="261" spans="1:5" ht="12.75">
      <c r="A261" s="126"/>
      <c r="B261" s="126"/>
      <c r="C261" s="126"/>
      <c r="D261" s="126"/>
      <c r="E261" s="126"/>
    </row>
    <row r="262" spans="1:5" ht="12.75">
      <c r="A262" s="126"/>
      <c r="B262" s="126"/>
      <c r="C262" s="126"/>
      <c r="D262" s="126"/>
      <c r="E262" s="126"/>
    </row>
    <row r="263" spans="1:5" ht="12.75">
      <c r="A263" s="126"/>
      <c r="B263" s="126"/>
      <c r="C263" s="126"/>
      <c r="D263" s="126"/>
      <c r="E263" s="126"/>
    </row>
    <row r="264" spans="1:5" ht="12.75">
      <c r="A264" s="126"/>
      <c r="B264" s="126"/>
      <c r="C264" s="126"/>
      <c r="D264" s="126"/>
      <c r="E264" s="126"/>
    </row>
    <row r="265" spans="1:5" ht="12.75">
      <c r="A265" s="126"/>
      <c r="B265" s="126"/>
      <c r="C265" s="126"/>
      <c r="D265" s="126"/>
      <c r="E265" s="126"/>
    </row>
    <row r="266" spans="1:5" ht="12.75">
      <c r="A266" s="126"/>
      <c r="B266" s="126"/>
      <c r="C266" s="126"/>
      <c r="D266" s="126"/>
      <c r="E266" s="126"/>
    </row>
    <row r="267" spans="1:5" ht="12.75">
      <c r="A267" s="126"/>
      <c r="B267" s="126"/>
      <c r="C267" s="126"/>
      <c r="D267" s="126"/>
      <c r="E267" s="126"/>
    </row>
    <row r="268" spans="1:5" ht="12.75">
      <c r="A268" s="126"/>
      <c r="B268" s="126"/>
      <c r="C268" s="126"/>
      <c r="D268" s="126"/>
      <c r="E268" s="126"/>
    </row>
    <row r="269" spans="1:5" ht="12.75">
      <c r="A269" s="126"/>
      <c r="B269" s="126"/>
      <c r="C269" s="126"/>
      <c r="D269" s="126"/>
      <c r="E269" s="126"/>
    </row>
    <row r="270" spans="1:5" ht="12.75">
      <c r="A270" s="126"/>
      <c r="B270" s="126"/>
      <c r="C270" s="126"/>
      <c r="D270" s="126"/>
      <c r="E270" s="126"/>
    </row>
    <row r="271" spans="1:5" ht="12.75">
      <c r="A271" s="126"/>
      <c r="B271" s="126"/>
      <c r="C271" s="126"/>
      <c r="D271" s="126"/>
      <c r="E271" s="126"/>
    </row>
    <row r="272" spans="1:5" ht="12.75">
      <c r="A272" s="126"/>
      <c r="B272" s="126"/>
      <c r="C272" s="126"/>
      <c r="D272" s="126"/>
      <c r="E272" s="126"/>
    </row>
    <row r="273" spans="1:5" ht="12.75">
      <c r="A273" s="126"/>
      <c r="B273" s="126"/>
      <c r="C273" s="126"/>
      <c r="D273" s="126"/>
      <c r="E273" s="126"/>
    </row>
    <row r="274" spans="1:5" ht="12.75">
      <c r="A274" s="126"/>
      <c r="B274" s="126"/>
      <c r="C274" s="126"/>
      <c r="D274" s="126"/>
      <c r="E274" s="126"/>
    </row>
    <row r="275" spans="1:5" ht="12.75">
      <c r="A275" s="126"/>
      <c r="B275" s="126"/>
      <c r="C275" s="126"/>
      <c r="D275" s="126"/>
      <c r="E275" s="126"/>
    </row>
    <row r="276" spans="1:5" ht="12.75">
      <c r="A276" s="126"/>
      <c r="B276" s="126"/>
      <c r="C276" s="126"/>
      <c r="D276" s="126"/>
      <c r="E276" s="126"/>
    </row>
    <row r="277" spans="1:5" ht="12.75">
      <c r="A277" s="126"/>
      <c r="B277" s="126"/>
      <c r="C277" s="126"/>
      <c r="D277" s="126"/>
      <c r="E277" s="126"/>
    </row>
    <row r="278" spans="1:5" ht="12.75">
      <c r="A278" s="126"/>
      <c r="B278" s="126"/>
      <c r="C278" s="126"/>
      <c r="D278" s="126"/>
      <c r="E278" s="126"/>
    </row>
    <row r="279" spans="1:5" ht="12.75">
      <c r="A279" s="126"/>
      <c r="B279" s="126"/>
      <c r="C279" s="126"/>
      <c r="D279" s="126"/>
      <c r="E279" s="126"/>
    </row>
    <row r="280" spans="1:5" ht="12.75">
      <c r="A280" s="126"/>
      <c r="B280" s="126"/>
      <c r="C280" s="126"/>
      <c r="D280" s="126"/>
      <c r="E280" s="126"/>
    </row>
    <row r="281" spans="1:5" ht="12.75">
      <c r="A281" s="126"/>
      <c r="B281" s="126"/>
      <c r="C281" s="126"/>
      <c r="D281" s="126"/>
      <c r="E281" s="126"/>
    </row>
    <row r="282" spans="1:5" ht="12.75">
      <c r="A282" s="126"/>
      <c r="B282" s="126"/>
      <c r="C282" s="126"/>
      <c r="D282" s="126"/>
      <c r="E282" s="126"/>
    </row>
    <row r="283" spans="1:5" ht="12.75">
      <c r="A283" s="126"/>
      <c r="B283" s="126"/>
      <c r="C283" s="126"/>
      <c r="D283" s="126"/>
      <c r="E283" s="126"/>
    </row>
    <row r="284" spans="1:5" ht="12.75">
      <c r="A284" s="126"/>
      <c r="B284" s="126"/>
      <c r="C284" s="126"/>
      <c r="D284" s="126"/>
      <c r="E284" s="126"/>
    </row>
    <row r="285" spans="1:5" ht="12.75">
      <c r="A285" s="126"/>
      <c r="B285" s="126"/>
      <c r="C285" s="126"/>
      <c r="D285" s="126"/>
      <c r="E285" s="126"/>
    </row>
    <row r="286" spans="1:5" ht="12.75">
      <c r="A286" s="126"/>
      <c r="B286" s="126"/>
      <c r="C286" s="126"/>
      <c r="D286" s="126"/>
      <c r="E286" s="126"/>
    </row>
    <row r="287" spans="1:5" ht="12.75">
      <c r="A287" s="126"/>
      <c r="B287" s="126"/>
      <c r="C287" s="126"/>
      <c r="D287" s="126"/>
      <c r="E287" s="126"/>
    </row>
    <row r="288" ht="12.75">
      <c r="E288" s="126"/>
    </row>
    <row r="289" ht="12.75">
      <c r="E289" s="126"/>
    </row>
    <row r="290" ht="12.75">
      <c r="E290" s="126"/>
    </row>
    <row r="291" ht="12.75">
      <c r="E291" s="126"/>
    </row>
    <row r="292" ht="12.75">
      <c r="E292" s="126"/>
    </row>
    <row r="293" ht="12.75">
      <c r="E293" s="126"/>
    </row>
    <row r="294" ht="12.75">
      <c r="E294" s="126"/>
    </row>
    <row r="295" ht="12.75">
      <c r="E295" s="126"/>
    </row>
    <row r="296" ht="12.75">
      <c r="E296" s="126"/>
    </row>
    <row r="297" ht="12.75">
      <c r="E297" s="126"/>
    </row>
    <row r="298" ht="12.75">
      <c r="E298" s="126"/>
    </row>
    <row r="299" ht="12.75">
      <c r="E299" s="126"/>
    </row>
    <row r="300" ht="12.75">
      <c r="E300" s="126"/>
    </row>
    <row r="301" ht="12.75">
      <c r="E301" s="126"/>
    </row>
    <row r="302" ht="12.75">
      <c r="E302" s="126"/>
    </row>
    <row r="303" ht="12.75">
      <c r="E303" s="126"/>
    </row>
    <row r="304" ht="12.75">
      <c r="E304" s="126"/>
    </row>
    <row r="305" ht="12.75">
      <c r="E305" s="126"/>
    </row>
    <row r="306" ht="12.75">
      <c r="E306" s="126"/>
    </row>
    <row r="307" ht="12.75">
      <c r="E307" s="126"/>
    </row>
    <row r="308" ht="12.75">
      <c r="E308" s="126"/>
    </row>
    <row r="309" ht="12.75">
      <c r="E309" s="126"/>
    </row>
    <row r="310" ht="12.75">
      <c r="E310" s="126"/>
    </row>
    <row r="311" ht="12.75">
      <c r="E311" s="126"/>
    </row>
    <row r="312" ht="12.75">
      <c r="E312" s="126"/>
    </row>
    <row r="313" ht="12.75">
      <c r="E313" s="126"/>
    </row>
    <row r="314" ht="12.75">
      <c r="E314" s="126"/>
    </row>
    <row r="315" ht="12.75">
      <c r="E315" s="126"/>
    </row>
    <row r="316" ht="12.75">
      <c r="E316" s="126"/>
    </row>
    <row r="317" ht="12.75">
      <c r="E317" s="126"/>
    </row>
    <row r="318" ht="12.75">
      <c r="E318" s="126"/>
    </row>
    <row r="319" ht="12.75">
      <c r="E319" s="126"/>
    </row>
    <row r="320" ht="12.75">
      <c r="E320" s="126"/>
    </row>
    <row r="321" ht="12.75">
      <c r="E321" s="126"/>
    </row>
    <row r="322" ht="12.75">
      <c r="E322" s="126"/>
    </row>
    <row r="323" ht="12.75">
      <c r="E323" s="126"/>
    </row>
    <row r="324" ht="12.75">
      <c r="E324" s="126"/>
    </row>
    <row r="325" ht="12.75">
      <c r="E325" s="126"/>
    </row>
    <row r="326" ht="12.75">
      <c r="E326" s="126"/>
    </row>
  </sheetData>
  <sheetProtection/>
  <mergeCells count="4">
    <mergeCell ref="A1:E1"/>
    <mergeCell ref="A2:E2"/>
    <mergeCell ref="A7:E7"/>
    <mergeCell ref="A45:D45"/>
  </mergeCells>
  <printOptions/>
  <pageMargins left="1.38" right="1.58" top="0.25" bottom="0.25" header="0.5" footer="0.5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2015-10-09T06:42:36Z</cp:lastPrinted>
  <dcterms:created xsi:type="dcterms:W3CDTF">2004-07-02T06:25:30Z</dcterms:created>
  <dcterms:modified xsi:type="dcterms:W3CDTF">2015-10-09T06:43:49Z</dcterms:modified>
  <cp:category/>
  <cp:version/>
  <cp:contentType/>
  <cp:contentStatus/>
</cp:coreProperties>
</file>